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160"/>
  </bookViews>
  <sheets>
    <sheet name="APRESENTAÇÃO" sheetId="5" r:id="rId1"/>
    <sheet name="RESUMO" sheetId="4" r:id="rId2"/>
    <sheet name="AUX ADM" sheetId="1" r:id="rId3"/>
    <sheet name="OP MICRO" sheetId="2" r:id="rId4"/>
    <sheet name="SUPERVISOR" sheetId="3" r:id="rId5"/>
    <sheet name="JUSTIFICATIVA" sheetId="6" r:id="rId6"/>
  </sheets>
  <definedNames>
    <definedName name="_xlnm.Print_Area" localSheetId="0">APRESENTAÇÃO!$A$1:$L$61</definedName>
    <definedName name="_xlnm.Print_Area" localSheetId="2">'AUX ADM'!$A$1:$D$157</definedName>
    <definedName name="_xlnm.Print_Area" localSheetId="5">JUSTIFICATIVA!$A$1:$K$39</definedName>
    <definedName name="_xlnm.Print_Area" localSheetId="3">'OP MICRO'!$A$1:$D$157</definedName>
    <definedName name="_xlnm.Print_Area" localSheetId="1">RESUMO!$A$7:$F$18</definedName>
    <definedName name="_xlnm.Print_Area" localSheetId="4">SUPERVISOR!$A$1:$D$157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4" l="1"/>
  <c r="F15" i="4"/>
  <c r="F14" i="4"/>
  <c r="F13" i="4"/>
  <c r="F21" i="6"/>
  <c r="G21" i="6" s="1"/>
  <c r="F20" i="6"/>
  <c r="G20" i="6" s="1"/>
  <c r="F19" i="6"/>
  <c r="G19" i="6" s="1"/>
  <c r="E21" i="6"/>
  <c r="H21" i="6" s="1"/>
  <c r="E20" i="6"/>
  <c r="H20" i="6" s="1"/>
  <c r="D64" i="3"/>
  <c r="D64" i="2"/>
  <c r="D64" i="1"/>
  <c r="E26" i="6"/>
  <c r="F26" i="6" s="1"/>
  <c r="G26" i="6" s="1"/>
  <c r="E19" i="6"/>
  <c r="D63" i="3"/>
  <c r="D63" i="2"/>
  <c r="D63" i="1"/>
  <c r="H19" i="6" l="1"/>
  <c r="C136" i="2"/>
  <c r="C136" i="3" s="1"/>
  <c r="C135" i="2"/>
  <c r="C135" i="3" s="1"/>
  <c r="D68" i="2"/>
  <c r="D68" i="3"/>
  <c r="D68" i="1"/>
  <c r="C102" i="2" l="1"/>
  <c r="C102" i="3"/>
  <c r="C102" i="1"/>
  <c r="D129" i="2" l="1"/>
  <c r="D129" i="3"/>
  <c r="D129" i="1"/>
  <c r="B15" i="4" l="1"/>
  <c r="B14" i="4"/>
  <c r="B13" i="4"/>
  <c r="D33" i="3" l="1"/>
  <c r="D154" i="3"/>
  <c r="C137" i="3"/>
  <c r="C144" i="3" s="1"/>
  <c r="C101" i="3"/>
  <c r="C100" i="3"/>
  <c r="C99" i="3"/>
  <c r="C98" i="3"/>
  <c r="C88" i="3"/>
  <c r="C86" i="3"/>
  <c r="C85" i="3"/>
  <c r="C83" i="3"/>
  <c r="C57" i="3"/>
  <c r="C87" i="3" s="1"/>
  <c r="C42" i="3"/>
  <c r="C41" i="3"/>
  <c r="C43" i="3" s="1"/>
  <c r="D154" i="2"/>
  <c r="C137" i="2"/>
  <c r="C144" i="2" s="1"/>
  <c r="C101" i="2"/>
  <c r="C100" i="2"/>
  <c r="C99" i="2"/>
  <c r="C98" i="2"/>
  <c r="C88" i="2"/>
  <c r="C86" i="2"/>
  <c r="C85" i="2"/>
  <c r="C83" i="2"/>
  <c r="C57" i="2"/>
  <c r="C87" i="2" s="1"/>
  <c r="C42" i="2"/>
  <c r="C41" i="2"/>
  <c r="D33" i="2"/>
  <c r="D76" i="2"/>
  <c r="C43" i="2" l="1"/>
  <c r="D76" i="3"/>
  <c r="D150" i="3"/>
  <c r="D42" i="3"/>
  <c r="D83" i="3"/>
  <c r="D86" i="3"/>
  <c r="D87" i="3" s="1"/>
  <c r="D88" i="3"/>
  <c r="D41" i="3"/>
  <c r="D85" i="3"/>
  <c r="D150" i="2"/>
  <c r="D42" i="2"/>
  <c r="D83" i="2"/>
  <c r="D86" i="2"/>
  <c r="D87" i="2" s="1"/>
  <c r="D88" i="2"/>
  <c r="D41" i="2"/>
  <c r="D85" i="2"/>
  <c r="C88" i="1"/>
  <c r="C85" i="1"/>
  <c r="D43" i="3" l="1"/>
  <c r="D74" i="3" s="1"/>
  <c r="D52" i="3"/>
  <c r="D84" i="3"/>
  <c r="D89" i="3" s="1"/>
  <c r="D152" i="3" s="1"/>
  <c r="D43" i="2"/>
  <c r="D84" i="2"/>
  <c r="D89" i="2" s="1"/>
  <c r="D152" i="2" s="1"/>
  <c r="C137" i="1"/>
  <c r="C144" i="1"/>
  <c r="C101" i="1"/>
  <c r="C100" i="1"/>
  <c r="C99" i="1"/>
  <c r="C98" i="1"/>
  <c r="C86" i="1"/>
  <c r="C83" i="1"/>
  <c r="C42" i="1"/>
  <c r="C41" i="1"/>
  <c r="C43" i="1" s="1"/>
  <c r="D56" i="3" l="1"/>
  <c r="D53" i="3"/>
  <c r="D50" i="3"/>
  <c r="D54" i="3"/>
  <c r="D55" i="3"/>
  <c r="D49" i="3"/>
  <c r="D51" i="3"/>
  <c r="D74" i="2"/>
  <c r="D54" i="2"/>
  <c r="D56" i="2"/>
  <c r="D49" i="2"/>
  <c r="D51" i="2"/>
  <c r="D53" i="2"/>
  <c r="D50" i="2"/>
  <c r="D55" i="2"/>
  <c r="D52" i="2"/>
  <c r="D154" i="1"/>
  <c r="D76" i="1"/>
  <c r="C57" i="1"/>
  <c r="C87" i="1" s="1"/>
  <c r="D33" i="1"/>
  <c r="D57" i="3" l="1"/>
  <c r="D75" i="3" s="1"/>
  <c r="D77" i="3" s="1"/>
  <c r="D103" i="3" s="1"/>
  <c r="D57" i="2"/>
  <c r="D75" i="2" s="1"/>
  <c r="D77" i="2" s="1"/>
  <c r="D85" i="1"/>
  <c r="D86" i="1"/>
  <c r="D87" i="1" s="1"/>
  <c r="D83" i="1"/>
  <c r="D84" i="1" s="1"/>
  <c r="D150" i="1"/>
  <c r="D42" i="1"/>
  <c r="D88" i="1"/>
  <c r="D41" i="1"/>
  <c r="D100" i="3" l="1"/>
  <c r="D110" i="3"/>
  <c r="D111" i="3" s="1"/>
  <c r="D118" i="3" s="1"/>
  <c r="D99" i="3"/>
  <c r="D98" i="3"/>
  <c r="D102" i="3"/>
  <c r="D101" i="3"/>
  <c r="D151" i="3"/>
  <c r="D110" i="2"/>
  <c r="D111" i="2" s="1"/>
  <c r="D118" i="2" s="1"/>
  <c r="D101" i="2"/>
  <c r="D102" i="2"/>
  <c r="D99" i="2"/>
  <c r="D151" i="2"/>
  <c r="D98" i="2"/>
  <c r="D100" i="2"/>
  <c r="D103" i="2"/>
  <c r="D43" i="1"/>
  <c r="D89" i="1"/>
  <c r="D104" i="3" l="1"/>
  <c r="D117" i="3" s="1"/>
  <c r="D119" i="3" s="1"/>
  <c r="D153" i="3" s="1"/>
  <c r="D155" i="3" s="1"/>
  <c r="D135" i="3" s="1"/>
  <c r="D136" i="3" s="1"/>
  <c r="D137" i="3" s="1"/>
  <c r="D104" i="2"/>
  <c r="D117" i="2" s="1"/>
  <c r="D119" i="2" s="1"/>
  <c r="D153" i="2" s="1"/>
  <c r="D155" i="2" s="1"/>
  <c r="D74" i="1"/>
  <c r="D49" i="1"/>
  <c r="D52" i="1"/>
  <c r="D55" i="1"/>
  <c r="D56" i="1"/>
  <c r="D53" i="1"/>
  <c r="D50" i="1"/>
  <c r="D54" i="1"/>
  <c r="D51" i="1"/>
  <c r="D152" i="1"/>
  <c r="D144" i="3" l="1"/>
  <c r="D156" i="3" s="1"/>
  <c r="D135" i="2"/>
  <c r="D57" i="1"/>
  <c r="D75" i="1" s="1"/>
  <c r="D77" i="1" s="1"/>
  <c r="D157" i="3" l="1"/>
  <c r="C15" i="4" s="1"/>
  <c r="D15" i="4" s="1"/>
  <c r="D151" i="1"/>
  <c r="D110" i="1"/>
  <c r="D111" i="1" s="1"/>
  <c r="D118" i="1" s="1"/>
  <c r="D136" i="2"/>
  <c r="D137" i="2" s="1"/>
  <c r="D100" i="1"/>
  <c r="D103" i="1"/>
  <c r="D101" i="1"/>
  <c r="D98" i="1"/>
  <c r="D102" i="1"/>
  <c r="D99" i="1"/>
  <c r="D140" i="3" l="1"/>
  <c r="D141" i="3"/>
  <c r="D138" i="3"/>
  <c r="D142" i="3"/>
  <c r="D139" i="3"/>
  <c r="D143" i="3"/>
  <c r="D144" i="2"/>
  <c r="D156" i="2" s="1"/>
  <c r="D104" i="1"/>
  <c r="D117" i="1" s="1"/>
  <c r="D119" i="1" s="1"/>
  <c r="D153" i="1" s="1"/>
  <c r="D155" i="1" s="1"/>
  <c r="D157" i="2" l="1"/>
  <c r="D138" i="2" s="1"/>
  <c r="D135" i="1"/>
  <c r="D136" i="1" s="1"/>
  <c r="D137" i="1" s="1"/>
  <c r="D139" i="2" l="1"/>
  <c r="D142" i="2"/>
  <c r="D141" i="2"/>
  <c r="D144" i="1"/>
  <c r="D156" i="1" s="1"/>
  <c r="D157" i="1" s="1"/>
  <c r="D140" i="1" s="1"/>
  <c r="D140" i="2"/>
  <c r="C14" i="4"/>
  <c r="D14" i="4" s="1"/>
  <c r="D143" i="2"/>
  <c r="C13" i="4" l="1"/>
  <c r="D143" i="1"/>
  <c r="D139" i="1"/>
  <c r="D142" i="1"/>
  <c r="D141" i="1"/>
  <c r="D138" i="1"/>
  <c r="D13" i="4" l="1"/>
  <c r="F18" i="4" s="1"/>
</calcChain>
</file>

<file path=xl/sharedStrings.xml><?xml version="1.0" encoding="utf-8"?>
<sst xmlns="http://schemas.openxmlformats.org/spreadsheetml/2006/main" count="703" uniqueCount="218">
  <si>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</si>
  <si>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</si>
  <si>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</si>
  <si>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</si>
  <si>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</si>
  <si>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</si>
  <si>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</si>
  <si>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</si>
  <si>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</si>
  <si>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</si>
  <si>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</si>
  <si>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</si>
  <si>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</si>
  <si>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</si>
  <si>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</si>
  <si>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</si>
  <si>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</si>
  <si>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</si>
  <si>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</si>
  <si>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</si>
  <si>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</si>
  <si>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</si>
  <si>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</si>
  <si>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</si>
  <si>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</si>
  <si>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</si>
  <si>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</si>
  <si>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</si>
  <si>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</si>
  <si>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</si>
  <si>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</si>
  <si>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</si>
  <si>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</si>
  <si>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</si>
  <si>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</si>
  <si>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</si>
  <si>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</si>
  <si>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</si>
  <si>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</si>
  <si>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</si>
  <si>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</si>
  <si>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</si>
  <si>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</si>
  <si>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</si>
  <si>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</si>
  <si>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</si>
  <si>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</si>
  <si>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</si>
  <si>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</si>
  <si>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</si>
  <si>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</si>
  <si>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</si>
  <si>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</si>
  <si>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</si>
  <si>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</si>
  <si>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</si>
  <si>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</si>
  <si>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</si>
  <si>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</si>
  <si>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</si>
  <si>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</si>
  <si>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</si>
  <si>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</si>
  <si>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</si>
  <si>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</si>
  <si>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</si>
  <si>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</si>
  <si>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</si>
  <si>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</si>
  <si>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</si>
  <si>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</si>
  <si>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</si>
  <si>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</si>
  <si>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</si>
  <si>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</si>
  <si>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</si>
  <si>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</si>
  <si>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</si>
  <si>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</si>
  <si>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</si>
  <si>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</si>
  <si>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</si>
  <si>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</si>
  <si>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</si>
  <si>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</si>
  <si>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</si>
  <si>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</si>
  <si>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</si>
  <si>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</si>
  <si>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</si>
  <si>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</si>
  <si>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</si>
  <si>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</si>
  <si>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</si>
  <si>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</si>
  <si>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</si>
  <si>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</si>
  <si>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</si>
  <si>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</si>
  <si>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</si>
  <si>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</si>
  <si>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</si>
  <si>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</si>
  <si>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</si>
  <si>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</si>
  <si>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Auxiliar Administrativo – Preparação de documentos</t>
  </si>
  <si>
    <t>posto de serviço</t>
  </si>
  <si>
    <t>1 profissional por posto</t>
  </si>
  <si>
    <t>Auxiliar Administrativo</t>
  </si>
  <si>
    <t>4110-05</t>
  </si>
  <si>
    <t>Assistência Médica</t>
  </si>
  <si>
    <t>Operador de Microfilmagem</t>
  </si>
  <si>
    <t>4151-30</t>
  </si>
  <si>
    <t>Supervisor</t>
  </si>
  <si>
    <t>4101-05</t>
  </si>
  <si>
    <t>QUADRO RESUMO - VALORES ESTIMADOS</t>
  </si>
  <si>
    <t>Postos regulares</t>
  </si>
  <si>
    <t>item</t>
  </si>
  <si>
    <t>serviços</t>
  </si>
  <si>
    <t>valor por empregado</t>
  </si>
  <si>
    <t>valor mensal do posto</t>
  </si>
  <si>
    <t>quantidade de postos</t>
  </si>
  <si>
    <t>valor mensal</t>
  </si>
  <si>
    <t>Valor total mensal - postos regulares</t>
  </si>
  <si>
    <t>Valor mensal - tópico 8 do TR</t>
  </si>
  <si>
    <t>Equipamentos em razão da pandemia de COVID-19 (face shield)</t>
  </si>
  <si>
    <t>Valor total estimado - por 12 meses</t>
  </si>
  <si>
    <t>Assistência Odontológica</t>
  </si>
  <si>
    <t>Seguro de Vida</t>
  </si>
  <si>
    <t>_____________________________________________</t>
  </si>
  <si>
    <t>Ao</t>
  </si>
  <si>
    <t>PROPOSTA DE PREÇOS</t>
  </si>
  <si>
    <t xml:space="preserve">IDENTIFICAÇÃO </t>
  </si>
  <si>
    <t>Razão Social:</t>
  </si>
  <si>
    <t>Endereço:</t>
  </si>
  <si>
    <t>Telefone:</t>
  </si>
  <si>
    <t>E-mail:</t>
  </si>
  <si>
    <t>INDICAÇÃO DOS SINDICATOS, ACORDOS, CONVENÇÕES OU DISSÍDIOS COLETIVOS DE TRABALHO</t>
  </si>
  <si>
    <t>PRODUTIVIDADE ADOTADA</t>
  </si>
  <si>
    <t>Não se aplica</t>
  </si>
  <si>
    <t>OUTRAS INFORMAÇÕES (DADOS BANCÁRIOS)</t>
  </si>
  <si>
    <r>
      <rPr>
        <b/>
        <sz val="10"/>
        <rFont val="Times New Roman"/>
        <family val="1"/>
      </rPr>
      <t>1.</t>
    </r>
    <r>
      <rPr>
        <sz val="10"/>
        <rFont val="Times New Roman"/>
        <family val="1"/>
      </rPr>
      <t xml:space="preserve"> VALIDADE DA PROPOSTA: 60 (sessenta) dias corridos, a partir da data da abertura desta licitação;</t>
    </r>
  </si>
  <si>
    <r>
      <rPr>
        <b/>
        <sz val="10"/>
        <rFont val="Times New Roman"/>
        <family val="1"/>
      </rPr>
      <t>2.</t>
    </r>
    <r>
      <rPr>
        <sz val="10"/>
        <rFont val="Times New Roman"/>
        <family val="1"/>
      </rPr>
      <t xml:space="preserve"> Declaração de que formulou nos custos da proposta: 1) os tributos (impostos, taxas, contribuições); 2)os encargos sociais, fiscais e comerciais, previdenciários e trabalhistas incidentes; 3) fretes e 4) outros que incidam ou venham a incidir sobre o preço a ser ofertado;</t>
    </r>
  </si>
  <si>
    <r>
      <rPr>
        <b/>
        <sz val="10"/>
        <rFont val="Times New Roman"/>
        <family val="1"/>
      </rPr>
      <t>3.</t>
    </r>
    <r>
      <rPr>
        <sz val="10"/>
        <rFont val="Times New Roman"/>
        <family val="1"/>
      </rPr>
      <t xml:space="preserve"> Declaração da não incidência de reajuste sobre os preços ofertados;</t>
    </r>
  </si>
  <si>
    <r>
      <rPr>
        <b/>
        <sz val="10"/>
        <rFont val="Times New Roman"/>
        <family val="1"/>
      </rPr>
      <t>4.</t>
    </r>
    <r>
      <rPr>
        <sz val="10"/>
        <rFont val="Times New Roman"/>
        <family val="1"/>
      </rPr>
      <t xml:space="preserve"> Completa identificação, quantificação e qualificação da proposta, de acordo com o objeto deste
Pregão;</t>
    </r>
  </si>
  <si>
    <r>
      <rPr>
        <b/>
        <sz val="10"/>
        <rFont val="Times New Roman"/>
        <family val="1"/>
      </rPr>
      <t>5.</t>
    </r>
    <r>
      <rPr>
        <sz val="10"/>
        <rFont val="Times New Roman"/>
        <family val="1"/>
      </rPr>
      <t xml:space="preserve"> Declarar prazo para a execução contratual de 12 (doze) meses, contados a partir da assinatura do contrato;</t>
    </r>
  </si>
  <si>
    <r>
      <rPr>
        <b/>
        <sz val="10"/>
        <rFont val="Times New Roman"/>
        <family val="1"/>
      </rPr>
      <t>6.</t>
    </r>
    <r>
      <rPr>
        <sz val="10"/>
        <rFont val="Times New Roman"/>
        <family val="1"/>
      </rPr>
      <t xml:space="preserve"> Dados do representante legal que assinará o contrato decorrente desta licitação:</t>
    </r>
  </si>
  <si>
    <t>NOME:</t>
  </si>
  <si>
    <t>ESTADO CIVIL:</t>
  </si>
  <si>
    <t>SOLTEIRO</t>
  </si>
  <si>
    <t>ENDEREÇO:</t>
  </si>
  <si>
    <t>R.G./ÓRGÃO EXPEDIDOR:</t>
  </si>
  <si>
    <t>NACIONALIDADE:</t>
  </si>
  <si>
    <t>BRASILEIRO</t>
  </si>
  <si>
    <t>FUNÇÃO:</t>
  </si>
  <si>
    <t>DIRETOR</t>
  </si>
  <si>
    <t>CPF:</t>
  </si>
  <si>
    <r>
      <rPr>
        <b/>
        <sz val="10"/>
        <rFont val="Times New Roman"/>
        <family val="1"/>
      </rPr>
      <t>7.</t>
    </r>
    <r>
      <rPr>
        <sz val="10"/>
        <rFont val="Times New Roman"/>
        <family val="1"/>
      </rPr>
      <t xml:space="preserve"> Dados bancários da Empresa:</t>
    </r>
  </si>
  <si>
    <t>BANCO Nº:</t>
  </si>
  <si>
    <t>AGÊNCIA Nº:</t>
  </si>
  <si>
    <t>CONTA CORRENTE Nº:</t>
  </si>
  <si>
    <t>PREGÃO ELETRÔNICO N° 11/2022</t>
  </si>
  <si>
    <t>LM SERVIÇOS TERCEIRIZADOS EIRELI</t>
  </si>
  <si>
    <t>Rua Doutor Joaquim Nabuco, N° 115 Sala E. CEP: 54.735-790</t>
  </si>
  <si>
    <t>(81)  8533-2256</t>
  </si>
  <si>
    <t>contato@lmservicospe.com.br</t>
  </si>
  <si>
    <t>TRIBUNAL REGIONAL ELEITORAL DA BAHIA- TRE-BA</t>
  </si>
  <si>
    <t>Conforme CCT BA000008/2022</t>
  </si>
  <si>
    <t>MARCILIO DE ABREU E LIMA DA CUNHA SILVA</t>
  </si>
  <si>
    <t>6341209/SDS/PE</t>
  </si>
  <si>
    <t>079.922.724-20</t>
  </si>
  <si>
    <t>Recife-PE, 11 de Abril de 2022</t>
  </si>
  <si>
    <t>Abreu e Lima-PE</t>
  </si>
  <si>
    <t>ESCLARECIMENTOS ACERCA DAS PROVISÕES NA PLANILHA DE COMPOSIÇÃO DE CUSTOS:</t>
  </si>
  <si>
    <t>1. MEMÓRIA DE CÁLCULO DIAS ÚTEIS POR MÊS</t>
  </si>
  <si>
    <t>Dias no Ano:</t>
  </si>
  <si>
    <r>
      <rPr>
        <b/>
        <sz val="11"/>
        <rFont val="Garamond"/>
        <family val="1"/>
      </rPr>
      <t>Obs: Férias no primeiro ano = 0</t>
    </r>
  </si>
  <si>
    <t>Férias</t>
  </si>
  <si>
    <t>Subtotal</t>
  </si>
  <si>
    <r>
      <rPr>
        <b/>
        <sz val="11"/>
        <rFont val="Garamond"/>
        <family val="1"/>
      </rPr>
      <t>365 / 7</t>
    </r>
  </si>
  <si>
    <t>Nº de Semanas</t>
  </si>
  <si>
    <r>
      <rPr>
        <b/>
        <sz val="11"/>
        <rFont val="Garamond"/>
        <family val="1"/>
      </rPr>
      <t>Subtotal / 7 ( dias da semana)</t>
    </r>
  </si>
  <si>
    <t>Dias úteis</t>
  </si>
  <si>
    <t>Nº semana x 5 (dias úteis na semana)</t>
  </si>
  <si>
    <t>Feriados Nacional</t>
  </si>
  <si>
    <t>Média feriados 3 ultimos anos em dias úteis</t>
  </si>
  <si>
    <r>
      <rPr>
        <b/>
        <sz val="11"/>
        <rFont val="Garamond"/>
        <family val="1"/>
      </rPr>
      <t xml:space="preserve">Dias úteis  </t>
    </r>
    <r>
      <rPr>
        <b/>
        <sz val="18"/>
        <color indexed="10"/>
        <rFont val="Garamond"/>
        <family val="1"/>
      </rPr>
      <t xml:space="preserve">- </t>
    </r>
    <r>
      <rPr>
        <b/>
        <sz val="11"/>
        <rFont val="Garamond"/>
        <family val="1"/>
      </rPr>
      <t>média dos feriados</t>
    </r>
  </si>
  <si>
    <r>
      <rPr>
        <b/>
        <sz val="11"/>
        <rFont val="Garamond"/>
        <family val="1"/>
      </rPr>
      <t xml:space="preserve">( dias úteis </t>
    </r>
    <r>
      <rPr>
        <b/>
        <sz val="18"/>
        <color indexed="10"/>
        <rFont val="Garamond"/>
        <family val="1"/>
      </rPr>
      <t xml:space="preserve">- </t>
    </r>
    <r>
      <rPr>
        <b/>
        <sz val="11"/>
        <rFont val="Garamond"/>
        <family val="1"/>
      </rPr>
      <t>média feriados)</t>
    </r>
  </si>
  <si>
    <t>Média - dias úteis no ano por mês</t>
  </si>
  <si>
    <r>
      <rPr>
        <b/>
        <sz val="11"/>
        <rFont val="Garamond"/>
        <family val="1"/>
      </rPr>
      <t>( dias úteis - média feriados) / meses ano</t>
    </r>
  </si>
  <si>
    <t>Arredondamento</t>
  </si>
  <si>
    <t>Dias úteis por mês</t>
  </si>
  <si>
    <t>Em média temos cerca de 21 dias úteis por mês durante o ano. Neste sentido corrobora o Tribunal de Contas da União através do Acórdão TCU nº 1904/2007 Plenário.</t>
  </si>
  <si>
    <t>2. MEMÓRIA DE CÁLCULO VALE-TRANSPORTE</t>
  </si>
  <si>
    <t>VALOR UNITÁRIOS</t>
  </si>
  <si>
    <t>QUANT DIÁRIA</t>
  </si>
  <si>
    <t xml:space="preserve">QUANT. DIAS ÚTEIS NO MÊS </t>
  </si>
  <si>
    <t>CUSTO TOTAL MENSAL</t>
  </si>
  <si>
    <t>SALÁRIO EMPREGADO</t>
  </si>
  <si>
    <t>PARTICIPAÇÃO 6%</t>
  </si>
  <si>
    <t>CUSTO LÍQUIDO DA  EMPRESA</t>
  </si>
  <si>
    <t>D = A x B x C</t>
  </si>
  <si>
    <t>F = E x 6%</t>
  </si>
  <si>
    <t>G = D - F</t>
  </si>
  <si>
    <t>3. MEMÓRIA DE CÁLCULO AUXÍLIO ALIMENTAÇÃO</t>
  </si>
  <si>
    <t>VALOR UNITÁRIOS CCT</t>
  </si>
  <si>
    <t>PARTICIPAÇÃO 10% DO PAT, CONFORME CCT</t>
  </si>
  <si>
    <t>E = D x 20%</t>
  </si>
  <si>
    <t>F = D - E</t>
  </si>
  <si>
    <t>Nos colocamos à inteira disposição para quaisquer outros esclarecimentos ou solicitações que entendam necessários, considerando que temos condições de promover ajustes na planilha sem onerar o valor global da nossa proposta.</t>
  </si>
  <si>
    <t>AUXILIAR ADM</t>
  </si>
  <si>
    <t>Auxiliar Administrativo, Operador de Microfilmagem e Supervisor</t>
  </si>
  <si>
    <t>Recife, 11 de Abril de 2022.</t>
  </si>
  <si>
    <r>
      <rPr>
        <b/>
        <sz val="10"/>
        <rFont val="Times New Roman"/>
        <family val="1"/>
      </rPr>
      <t>BANCO</t>
    </r>
    <r>
      <rPr>
        <sz val="10"/>
        <rFont val="Times New Roman"/>
        <family val="1"/>
      </rPr>
      <t>:   BRADESCO</t>
    </r>
  </si>
  <si>
    <r>
      <rPr>
        <b/>
        <sz val="10"/>
        <rFont val="Times New Roman"/>
        <family val="1"/>
      </rPr>
      <t>AGÊNCIA</t>
    </r>
    <r>
      <rPr>
        <sz val="10"/>
        <rFont val="Times New Roman"/>
        <family val="1"/>
      </rPr>
      <t>:  1903</t>
    </r>
  </si>
  <si>
    <r>
      <rPr>
        <b/>
        <sz val="10"/>
        <rFont val="Times New Roman"/>
        <family val="1"/>
      </rPr>
      <t>C/ CORRENTE</t>
    </r>
    <r>
      <rPr>
        <sz val="10"/>
        <rFont val="Times New Roman"/>
        <family val="1"/>
      </rPr>
      <t>: 38362-7</t>
    </r>
  </si>
  <si>
    <t>BRADESCO</t>
  </si>
  <si>
    <t>38362-7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</si>
</sst>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[$R$-416]\ #,##0.00;[Red]\-[$R$-416]\ #,##0.00"/>
    <numFmt numFmtId="166" formatCode="_(&quot;R$ &quot;* #,##0.00_);_(&quot;R$ &quot;* \(#,##0.00\);_(&quot;R$ &quot;* &quot;-&quot;??_);_(@_)"/>
    <numFmt numFmtId="167" formatCode="_(&quot;R$&quot;* #,##0.00_);_(&quot;R$&quot;* \(#,##0.00\);_(&quot;R$&quot;* \-??_);_(@_)"/>
    <numFmt numFmtId="168" formatCode="0.000000"/>
    <numFmt numFmtId="169" formatCode="0.00000"/>
    <numFmt numFmtId="170" formatCode="&quot;R$&quot;#,##0.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name val="Arial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u/>
      <sz val="11"/>
      <color theme="1"/>
      <name val="Calibri"/>
      <family val="2"/>
      <scheme val="minor"/>
    </font>
    <font>
      <b/>
      <sz val="11"/>
      <name val="Garamond"/>
      <family val="1"/>
    </font>
    <font>
      <b/>
      <sz val="11"/>
      <color rgb="FF000000"/>
      <name val="Garamond"/>
      <family val="2"/>
    </font>
    <font>
      <b/>
      <sz val="18"/>
      <color indexed="10"/>
      <name val="Garamond"/>
      <family val="1"/>
    </font>
    <font>
      <b/>
      <sz val="10"/>
      <name val="Arial"/>
      <family val="2"/>
    </font>
    <font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4B3D6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0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12" borderId="0" applyNumberFormat="0" applyBorder="0" applyAlignment="0" applyProtection="0"/>
    <xf numFmtId="0" fontId="11" fillId="13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14" borderId="0" applyNumberFormat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4" fontId="16" fillId="0" borderId="0" applyFill="0" applyBorder="0" applyAlignment="0" applyProtection="0"/>
    <xf numFmtId="0" fontId="17" fillId="15" borderId="0" applyNumberFormat="0" applyBorder="0" applyAlignment="0" applyProtection="0"/>
    <xf numFmtId="0" fontId="3" fillId="0" borderId="0"/>
    <xf numFmtId="0" fontId="18" fillId="15" borderId="5" applyNumberFormat="0" applyAlignment="0" applyProtection="0"/>
    <xf numFmtId="0" fontId="19" fillId="0" borderId="0" applyNumberFormat="0" applyFill="0" applyBorder="0" applyAlignment="0" applyProtection="0"/>
    <xf numFmtId="165" fontId="19" fillId="0" borderId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Protection="0">
      <alignment horizontal="center" textRotation="90"/>
    </xf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6" fillId="14" borderId="0" applyNumberFormat="0" applyBorder="0" applyAlignment="0" applyProtection="0"/>
    <xf numFmtId="0" fontId="27" fillId="29" borderId="5" applyNumberFormat="0" applyAlignment="0" applyProtection="0"/>
    <xf numFmtId="0" fontId="28" fillId="30" borderId="6" applyNumberFormat="0" applyAlignment="0" applyProtection="0"/>
    <xf numFmtId="0" fontId="29" fillId="0" borderId="7" applyNumberFormat="0" applyFill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25" fillId="3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4" borderId="0" applyNumberFormat="0" applyBorder="0" applyAlignment="0" applyProtection="0"/>
    <xf numFmtId="0" fontId="30" fillId="20" borderId="5" applyNumberFormat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166" fontId="2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3" fillId="0" borderId="0" applyFill="0" applyBorder="0" applyAlignment="0" applyProtection="0"/>
    <xf numFmtId="0" fontId="3" fillId="0" borderId="0"/>
    <xf numFmtId="0" fontId="3" fillId="0" borderId="0"/>
    <xf numFmtId="0" fontId="23" fillId="0" borderId="0"/>
    <xf numFmtId="0" fontId="3" fillId="15" borderId="8" applyNumberForma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ill="0" applyBorder="0" applyAlignment="0" applyProtection="0"/>
    <xf numFmtId="0" fontId="31" fillId="29" borderId="9" applyNumberFormat="0" applyAlignment="0" applyProtection="0"/>
    <xf numFmtId="43" fontId="3" fillId="0" borderId="0" applyFont="0" applyFill="0" applyBorder="0" applyAlignment="0" applyProtection="0"/>
    <xf numFmtId="164" fontId="3" fillId="0" borderId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6" fillId="0" borderId="11" applyNumberFormat="0" applyFill="0" applyAlignment="0" applyProtection="0"/>
    <xf numFmtId="0" fontId="37" fillId="0" borderId="12" applyNumberFormat="0" applyFill="0" applyAlignment="0" applyProtection="0"/>
    <xf numFmtId="0" fontId="37" fillId="0" borderId="0" applyNumberFormat="0" applyFill="0" applyBorder="0" applyAlignment="0" applyProtection="0"/>
    <xf numFmtId="0" fontId="22" fillId="0" borderId="13" applyNumberFormat="0" applyFill="0" applyAlignment="0" applyProtection="0"/>
    <xf numFmtId="43" fontId="2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4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43" fontId="9" fillId="0" borderId="1" xfId="10" applyFont="1" applyBorder="1" applyAlignment="1">
      <alignment vertical="center"/>
    </xf>
    <xf numFmtId="43" fontId="10" fillId="0" borderId="1" xfId="10" applyFont="1" applyBorder="1"/>
    <xf numFmtId="43" fontId="10" fillId="8" borderId="0" xfId="0" applyNumberFormat="1" applyFont="1" applyFill="1"/>
    <xf numFmtId="0" fontId="9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39" fillId="0" borderId="0" xfId="70" applyFont="1" applyAlignment="1">
      <alignment horizontal="center" vertical="center"/>
    </xf>
    <xf numFmtId="0" fontId="38" fillId="0" borderId="0" xfId="70" applyFont="1" applyAlignment="1">
      <alignment horizontal="center" vertical="center" wrapText="1"/>
    </xf>
    <xf numFmtId="0" fontId="39" fillId="0" borderId="0" xfId="70" applyFont="1" applyBorder="1" applyAlignment="1">
      <alignment horizontal="left"/>
    </xf>
    <xf numFmtId="0" fontId="24" fillId="0" borderId="0" xfId="63" applyFill="1" applyBorder="1" applyAlignment="1" applyProtection="1">
      <alignment horizontal="left" vertical="center"/>
    </xf>
    <xf numFmtId="0" fontId="38" fillId="0" borderId="0" xfId="63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4" fontId="9" fillId="0" borderId="0" xfId="89" applyFont="1"/>
    <xf numFmtId="0" fontId="0" fillId="0" borderId="22" xfId="0" applyBorder="1"/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6" xfId="0" applyBorder="1"/>
    <xf numFmtId="0" fontId="45" fillId="0" borderId="27" xfId="0" applyFont="1" applyBorder="1" applyAlignment="1">
      <alignment horizontal="center" wrapText="1"/>
    </xf>
    <xf numFmtId="0" fontId="45" fillId="0" borderId="28" xfId="0" applyFont="1" applyBorder="1" applyAlignment="1">
      <alignment horizontal="center" wrapText="1"/>
    </xf>
    <xf numFmtId="0" fontId="45" fillId="0" borderId="29" xfId="0" applyFont="1" applyBorder="1" applyAlignment="1">
      <alignment horizontal="center" wrapText="1"/>
    </xf>
    <xf numFmtId="170" fontId="0" fillId="0" borderId="1" xfId="0" applyNumberFormat="1" applyBorder="1"/>
    <xf numFmtId="0" fontId="0" fillId="0" borderId="1" xfId="0" applyBorder="1" applyAlignment="1">
      <alignment horizontal="center"/>
    </xf>
    <xf numFmtId="4" fontId="3" fillId="0" borderId="1" xfId="0" applyNumberFormat="1" applyFont="1" applyBorder="1"/>
    <xf numFmtId="4" fontId="0" fillId="0" borderId="1" xfId="0" applyNumberFormat="1" applyBorder="1"/>
    <xf numFmtId="0" fontId="45" fillId="0" borderId="0" xfId="0" applyFont="1"/>
    <xf numFmtId="0" fontId="3" fillId="0" borderId="0" xfId="0" applyFont="1" applyAlignment="1">
      <alignment horizontal="center" wrapText="1"/>
    </xf>
    <xf numFmtId="0" fontId="45" fillId="0" borderId="33" xfId="0" applyFont="1" applyBorder="1" applyAlignment="1">
      <alignment horizontal="center" wrapText="1"/>
    </xf>
    <xf numFmtId="170" fontId="0" fillId="0" borderId="35" xfId="0" applyNumberFormat="1" applyBorder="1"/>
    <xf numFmtId="0" fontId="0" fillId="0" borderId="35" xfId="0" applyBorder="1" applyAlignment="1">
      <alignment horizontal="center"/>
    </xf>
    <xf numFmtId="4" fontId="3" fillId="0" borderId="35" xfId="0" applyNumberFormat="1" applyFont="1" applyBorder="1"/>
    <xf numFmtId="4" fontId="21" fillId="37" borderId="36" xfId="0" applyNumberFormat="1" applyFont="1" applyFill="1" applyBorder="1"/>
    <xf numFmtId="170" fontId="0" fillId="0" borderId="0" xfId="0" applyNumberFormat="1"/>
    <xf numFmtId="10" fontId="0" fillId="0" borderId="0" xfId="0" applyNumberFormat="1"/>
    <xf numFmtId="0" fontId="0" fillId="0" borderId="1" xfId="0" applyBorder="1"/>
    <xf numFmtId="170" fontId="21" fillId="37" borderId="1" xfId="0" applyNumberFormat="1" applyFont="1" applyFill="1" applyBorder="1"/>
    <xf numFmtId="0" fontId="0" fillId="0" borderId="34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8" fillId="0" borderId="0" xfId="70" applyFont="1" applyAlignment="1">
      <alignment horizontal="center" vertical="center" wrapText="1"/>
    </xf>
    <xf numFmtId="0" fontId="38" fillId="0" borderId="0" xfId="70" applyFont="1" applyBorder="1" applyAlignment="1">
      <alignment horizontal="center" vertical="center" wrapText="1"/>
    </xf>
    <xf numFmtId="0" fontId="38" fillId="0" borderId="1" xfId="70" applyFont="1" applyBorder="1" applyAlignment="1">
      <alignment horizontal="left" vertical="center" wrapText="1"/>
    </xf>
    <xf numFmtId="0" fontId="38" fillId="0" borderId="0" xfId="70" applyFont="1" applyAlignment="1">
      <alignment horizontal="left" vertical="center" wrapText="1"/>
    </xf>
    <xf numFmtId="0" fontId="38" fillId="0" borderId="0" xfId="70" applyFont="1" applyAlignment="1">
      <alignment horizontal="justify" vertical="center" wrapText="1"/>
    </xf>
    <xf numFmtId="0" fontId="38" fillId="0" borderId="1" xfId="70" applyFont="1" applyBorder="1" applyAlignment="1">
      <alignment horizontal="center" vertical="center" wrapText="1"/>
    </xf>
    <xf numFmtId="0" fontId="38" fillId="0" borderId="1" xfId="70" applyFont="1" applyBorder="1" applyAlignment="1">
      <alignment horizontal="center" vertical="justify" wrapText="1"/>
    </xf>
    <xf numFmtId="0" fontId="39" fillId="35" borderId="1" xfId="7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70" applyFont="1" applyAlignment="1">
      <alignment horizontal="center" vertical="center"/>
    </xf>
    <xf numFmtId="0" fontId="38" fillId="0" borderId="0" xfId="70" applyFont="1" applyAlignment="1">
      <alignment horizontal="center"/>
    </xf>
    <xf numFmtId="0" fontId="40" fillId="35" borderId="1" xfId="70" applyFont="1" applyFill="1" applyBorder="1" applyAlignment="1">
      <alignment horizontal="center" vertical="center"/>
    </xf>
    <xf numFmtId="0" fontId="39" fillId="0" borderId="1" xfId="70" applyFont="1" applyBorder="1" applyAlignment="1">
      <alignment horizontal="left" vertical="center"/>
    </xf>
    <xf numFmtId="0" fontId="38" fillId="0" borderId="1" xfId="70" applyFont="1" applyBorder="1" applyAlignment="1">
      <alignment horizontal="left" vertical="center"/>
    </xf>
    <xf numFmtId="0" fontId="39" fillId="0" borderId="0" xfId="71" applyFont="1" applyAlignment="1">
      <alignment horizontal="center" vertical="top" wrapText="1"/>
    </xf>
    <xf numFmtId="0" fontId="39" fillId="0" borderId="1" xfId="70" applyFont="1" applyBorder="1" applyAlignment="1">
      <alignment horizontal="left"/>
    </xf>
    <xf numFmtId="0" fontId="24" fillId="0" borderId="1" xfId="63" applyFill="1" applyBorder="1" applyAlignment="1" applyProtection="1">
      <alignment horizontal="left" vertical="center"/>
    </xf>
    <xf numFmtId="0" fontId="38" fillId="0" borderId="1" xfId="63" applyFont="1" applyFill="1" applyBorder="1" applyAlignment="1" applyProtection="1">
      <alignment horizontal="left" vertical="center"/>
    </xf>
    <xf numFmtId="0" fontId="10" fillId="8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10" fillId="6" borderId="0" xfId="0" applyFont="1" applyFill="1" applyAlignment="1">
      <alignment horizontal="center"/>
    </xf>
    <xf numFmtId="0" fontId="10" fillId="7" borderId="0" xfId="0" applyFont="1" applyFill="1" applyAlignment="1">
      <alignment horizontal="center"/>
    </xf>
    <xf numFmtId="0" fontId="1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left" wrapText="1"/>
    </xf>
    <xf numFmtId="0" fontId="21" fillId="0" borderId="19" xfId="0" applyFont="1" applyBorder="1" applyAlignment="1">
      <alignment horizontal="left" wrapText="1"/>
    </xf>
    <xf numFmtId="0" fontId="21" fillId="0" borderId="20" xfId="0" applyFont="1" applyBorder="1" applyAlignment="1">
      <alignment horizontal="left" wrapText="1"/>
    </xf>
    <xf numFmtId="0" fontId="21" fillId="0" borderId="21" xfId="0" applyFont="1" applyBorder="1" applyAlignment="1">
      <alignment horizontal="left" wrapText="1"/>
    </xf>
    <xf numFmtId="0" fontId="45" fillId="0" borderId="14" xfId="0" applyFont="1" applyBorder="1" applyAlignment="1">
      <alignment horizontal="center"/>
    </xf>
    <xf numFmtId="0" fontId="45" fillId="0" borderId="15" xfId="0" applyFont="1" applyBorder="1" applyAlignment="1">
      <alignment horizontal="center"/>
    </xf>
    <xf numFmtId="0" fontId="45" fillId="0" borderId="16" xfId="0" applyFont="1" applyBorder="1" applyAlignment="1">
      <alignment horizontal="center"/>
    </xf>
    <xf numFmtId="0" fontId="45" fillId="0" borderId="30" xfId="0" applyFont="1" applyBorder="1" applyAlignment="1">
      <alignment horizontal="center"/>
    </xf>
    <xf numFmtId="0" fontId="45" fillId="0" borderId="31" xfId="0" applyFont="1" applyBorder="1" applyAlignment="1">
      <alignment horizontal="center"/>
    </xf>
    <xf numFmtId="0" fontId="45" fillId="0" borderId="32" xfId="0" applyFont="1" applyBorder="1" applyAlignment="1">
      <alignment horizontal="center"/>
    </xf>
    <xf numFmtId="0" fontId="42" fillId="0" borderId="17" xfId="0" applyFont="1" applyBorder="1" applyAlignment="1">
      <alignment horizontal="left" vertical="top" wrapText="1"/>
    </xf>
    <xf numFmtId="0" fontId="42" fillId="0" borderId="1" xfId="0" applyFont="1" applyBorder="1" applyAlignment="1">
      <alignment horizontal="left" vertical="top" wrapText="1"/>
    </xf>
    <xf numFmtId="169" fontId="43" fillId="0" borderId="1" xfId="0" applyNumberFormat="1" applyFont="1" applyBorder="1" applyAlignment="1">
      <alignment horizontal="center" vertical="top" shrinkToFit="1"/>
    </xf>
    <xf numFmtId="0" fontId="42" fillId="0" borderId="1" xfId="0" applyFont="1" applyBorder="1" applyAlignment="1">
      <alignment horizontal="center" vertical="top" wrapText="1"/>
    </xf>
    <xf numFmtId="0" fontId="42" fillId="0" borderId="18" xfId="0" applyFont="1" applyBorder="1" applyAlignment="1">
      <alignment horizontal="center" vertical="top" wrapText="1"/>
    </xf>
    <xf numFmtId="1" fontId="43" fillId="36" borderId="1" xfId="0" applyNumberFormat="1" applyFont="1" applyFill="1" applyBorder="1" applyAlignment="1">
      <alignment horizontal="center" vertical="top" shrinkToFit="1"/>
    </xf>
    <xf numFmtId="1" fontId="43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1" fillId="0" borderId="17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168" fontId="43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41" fillId="0" borderId="0" xfId="0" applyFont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42" fillId="0" borderId="14" xfId="0" applyFont="1" applyBorder="1" applyAlignment="1">
      <alignment horizontal="left" vertical="top" wrapText="1"/>
    </xf>
    <xf numFmtId="0" fontId="42" fillId="0" borderId="15" xfId="0" applyFont="1" applyBorder="1" applyAlignment="1">
      <alignment horizontal="left" vertical="top" wrapText="1"/>
    </xf>
    <xf numFmtId="1" fontId="43" fillId="0" borderId="15" xfId="0" applyNumberFormat="1" applyFont="1" applyBorder="1" applyAlignment="1">
      <alignment horizontal="center" vertical="top" shrinkToFit="1"/>
    </xf>
    <xf numFmtId="0" fontId="42" fillId="0" borderId="15" xfId="0" applyFont="1" applyBorder="1" applyAlignment="1">
      <alignment horizontal="center" vertical="top" wrapText="1"/>
    </xf>
    <xf numFmtId="0" fontId="42" fillId="0" borderId="16" xfId="0" applyFont="1" applyBorder="1" applyAlignment="1">
      <alignment horizontal="center" vertical="top" wrapText="1"/>
    </xf>
  </cellXfs>
  <cellStyles count="90">
    <cellStyle name="20% - Ênfase1 2" xfId="34"/>
    <cellStyle name="20% - Ênfase2 2" xfId="35"/>
    <cellStyle name="20% - Ênfase3 2" xfId="36"/>
    <cellStyle name="20% - Ênfase4 2" xfId="37"/>
    <cellStyle name="20% - Ênfase5 2" xfId="38"/>
    <cellStyle name="20% - Ênfase6 2" xfId="39"/>
    <cellStyle name="40% - Ênfase1 2" xfId="40"/>
    <cellStyle name="40% - Ênfase2 2" xfId="41"/>
    <cellStyle name="40% - Ênfase3 2" xfId="42"/>
    <cellStyle name="40% - Ênfase4 2" xfId="43"/>
    <cellStyle name="40% - Ênfase5 2" xfId="44"/>
    <cellStyle name="40% - Ênfase6 2" xfId="45"/>
    <cellStyle name="60% - Ênfase1 2" xfId="46"/>
    <cellStyle name="60% - Ênfase2 2" xfId="47"/>
    <cellStyle name="60% - Ênfase3 2" xfId="48"/>
    <cellStyle name="60% - Ênfase4 2" xfId="49"/>
    <cellStyle name="60% - Ênfase5 2" xfId="50"/>
    <cellStyle name="60% - Ênfase6 2" xfId="51"/>
    <cellStyle name="Accent 1 1" xfId="12"/>
    <cellStyle name="Accent 2 1" xfId="13"/>
    <cellStyle name="Accent 3 1" xfId="14"/>
    <cellStyle name="Accent 4" xfId="15"/>
    <cellStyle name="Bad 1" xfId="16"/>
    <cellStyle name="Bom 2" xfId="52"/>
    <cellStyle name="Cálculo 2" xfId="53"/>
    <cellStyle name="Célula de Verificação 2" xfId="54"/>
    <cellStyle name="Célula Vinculada 2" xfId="55"/>
    <cellStyle name="Ênfase1 2" xfId="56"/>
    <cellStyle name="Ênfase2 2" xfId="57"/>
    <cellStyle name="Ênfase3 2" xfId="58"/>
    <cellStyle name="Ênfase4 2" xfId="59"/>
    <cellStyle name="Ênfase5 2" xfId="60"/>
    <cellStyle name="Ênfase6 2" xfId="61"/>
    <cellStyle name="Entrada 2" xfId="62"/>
    <cellStyle name="Error 1" xfId="17"/>
    <cellStyle name="Footnote 1" xfId="18"/>
    <cellStyle name="Good 1" xfId="19"/>
    <cellStyle name="Heading 1 1" xfId="20"/>
    <cellStyle name="Heading 2 1" xfId="21"/>
    <cellStyle name="Heading 3" xfId="22"/>
    <cellStyle name="Hiperlink" xfId="63" builtinId="8"/>
    <cellStyle name="Moeda" xfId="89" builtinId="4"/>
    <cellStyle name="Moeda 2" xfId="23"/>
    <cellStyle name="Moeda 2 2" xfId="65"/>
    <cellStyle name="Moeda 3" xfId="66"/>
    <cellStyle name="Moeda 4" xfId="67"/>
    <cellStyle name="Moeda 5" xfId="68"/>
    <cellStyle name="Moeda 6" xfId="64"/>
    <cellStyle name="Neutral 1" xfId="24"/>
    <cellStyle name="Normal" xfId="0" builtinId="0"/>
    <cellStyle name="Normal 2" xfId="1"/>
    <cellStyle name="Normal 2 2" xfId="69"/>
    <cellStyle name="Normal 3" xfId="25"/>
    <cellStyle name="Normal 3 2" xfId="70"/>
    <cellStyle name="Normal 3 2 2" xfId="71"/>
    <cellStyle name="Nota 2" xfId="72"/>
    <cellStyle name="Note 1" xfId="26"/>
    <cellStyle name="Porcentagem" xfId="11" builtinId="5"/>
    <cellStyle name="Porcentagem 2" xfId="74"/>
    <cellStyle name="Porcentagem 3" xfId="75"/>
    <cellStyle name="Porcentagem 4" xfId="73"/>
    <cellStyle name="Resultado" xfId="27"/>
    <cellStyle name="Resultado2" xfId="28"/>
    <cellStyle name="Saída 2" xfId="76"/>
    <cellStyle name="Separador de milhares 2" xfId="77"/>
    <cellStyle name="Separador de milhares 3" xfId="78"/>
    <cellStyle name="Status 1" xfId="29"/>
    <cellStyle name="Text 1" xfId="30"/>
    <cellStyle name="Texto de Aviso 2" xfId="79"/>
    <cellStyle name="Texto Explicativo 2" xfId="80"/>
    <cellStyle name="Título 1 1" xfId="81"/>
    <cellStyle name="Título 1 1 1" xfId="82"/>
    <cellStyle name="Título 1 2" xfId="83"/>
    <cellStyle name="Título 2 2" xfId="84"/>
    <cellStyle name="Título 3 2" xfId="85"/>
    <cellStyle name="Título 4 2" xfId="86"/>
    <cellStyle name="Título1" xfId="31"/>
    <cellStyle name="Total 2" xfId="87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  <cellStyle name="Vírgula 7" xfId="32"/>
    <cellStyle name="Vírgula 8" xfId="88"/>
    <cellStyle name="Warning 1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161925</xdr:colOff>
      <xdr:row>54</xdr:row>
      <xdr:rowOff>57150</xdr:rowOff>
    </xdr:from>
    <xdr:to>
      <xdr:col>8</xdr:col>
      <xdr:colOff>185954</xdr:colOff>
      <xdr:row>57</xdr:row>
      <xdr:rowOff>133240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992FC8F6-1ACC-4098-80B8-D56808B288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4125" y="10648950"/>
          <a:ext cx="2386229" cy="6475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28575</xdr:rowOff>
    </xdr:from>
    <xdr:to>
      <xdr:col>11</xdr:col>
      <xdr:colOff>504825</xdr:colOff>
      <xdr:row>4</xdr:row>
      <xdr:rowOff>161925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16FAB7B1-B2D8-4308-890E-35DDF757A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8575"/>
          <a:ext cx="7343775" cy="895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1657350</xdr:colOff>
      <xdr:row>0</xdr:row>
      <xdr:rowOff>0</xdr:rowOff>
    </xdr:from>
    <xdr:to>
      <xdr:col>3</xdr:col>
      <xdr:colOff>266677</xdr:colOff>
      <xdr:row>4</xdr:row>
      <xdr:rowOff>161925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3650" y="0"/>
          <a:ext cx="2428852" cy="923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32</xdr:row>
      <xdr:rowOff>85725</xdr:rowOff>
    </xdr:from>
    <xdr:to>
      <xdr:col>5</xdr:col>
      <xdr:colOff>671729</xdr:colOff>
      <xdr:row>35</xdr:row>
      <xdr:rowOff>161815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8ACA7590-EDFA-49DA-BD55-A53679A41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5075" y="8629650"/>
          <a:ext cx="2386229" cy="647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to@lmservicospe.com.b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tabSelected="1" zoomScaleNormal="100" workbookViewId="0">
      <selection activeCell="T9" sqref="T9"/>
    </sheetView>
  </sheetViews>
  <sheetFormatPr defaultColWidth="8.85546875" defaultRowHeight="15"/>
  <cols>
    <col min="9" max="9" width="10.5703125" bestFit="1" customWidth="1"/>
    <col min="10" max="10" width="12.28515625" bestFit="1" customWidth="1"/>
  </cols>
  <sheetData>
    <row r="1" spans="1:12" s="47" customFormat="1"/>
    <row r="2" spans="1:12" s="47" customFormat="1"/>
    <row r="3" spans="1:12" s="47" customFormat="1"/>
    <row r="4" spans="1:12" s="47" customFormat="1"/>
    <row r="5" spans="1:12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</row>
    <row r="6" spans="1:12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</row>
    <row r="7" spans="1:12">
      <c r="A7" s="97" t="s">
        <v>131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</row>
    <row r="8" spans="1:12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</row>
    <row r="9" spans="1:12">
      <c r="A9" s="49" t="s">
        <v>130</v>
      </c>
      <c r="B9" s="49"/>
      <c r="C9" s="49"/>
      <c r="D9" s="49"/>
      <c r="E9" s="49"/>
      <c r="F9" s="49"/>
      <c r="G9" s="49"/>
      <c r="H9" s="49"/>
      <c r="I9" s="49"/>
      <c r="J9" s="49"/>
      <c r="K9" s="47"/>
      <c r="L9" s="47"/>
    </row>
    <row r="10" spans="1:12">
      <c r="A10" s="49" t="s">
        <v>166</v>
      </c>
      <c r="B10" s="49"/>
      <c r="C10" s="49"/>
      <c r="D10" s="49"/>
      <c r="E10" s="49"/>
      <c r="F10" s="49"/>
      <c r="G10" s="49"/>
      <c r="H10" s="49"/>
      <c r="I10" s="49"/>
      <c r="J10" s="49"/>
      <c r="K10" s="47"/>
      <c r="L10" s="47"/>
    </row>
    <row r="11" spans="1:12">
      <c r="A11" s="49" t="s">
        <v>161</v>
      </c>
      <c r="B11" s="49"/>
      <c r="C11" s="49"/>
      <c r="D11" s="49"/>
      <c r="E11" s="49"/>
      <c r="F11" s="49"/>
      <c r="G11" s="49"/>
      <c r="H11" s="49"/>
      <c r="I11" s="49"/>
      <c r="J11" s="49"/>
      <c r="K11" s="47"/>
      <c r="L11" s="47"/>
    </row>
    <row r="12" spans="1:1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7"/>
      <c r="L12" s="47"/>
    </row>
    <row r="13" spans="1:12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</row>
    <row r="14" spans="1:12">
      <c r="A14" s="99" t="s">
        <v>132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</row>
    <row r="15" spans="1:12">
      <c r="A15" s="100" t="s">
        <v>133</v>
      </c>
      <c r="B15" s="100"/>
      <c r="C15" s="100"/>
      <c r="D15" s="100"/>
      <c r="E15" s="101" t="s">
        <v>162</v>
      </c>
      <c r="F15" s="101"/>
      <c r="G15" s="101"/>
      <c r="H15" s="101"/>
      <c r="I15" s="101"/>
      <c r="J15" s="101"/>
      <c r="K15" s="101"/>
      <c r="L15" s="101"/>
    </row>
    <row r="16" spans="1:12">
      <c r="A16" s="100" t="s">
        <v>134</v>
      </c>
      <c r="B16" s="100"/>
      <c r="C16" s="100"/>
      <c r="D16" s="100"/>
      <c r="E16" s="101" t="s">
        <v>163</v>
      </c>
      <c r="F16" s="101"/>
      <c r="G16" s="101"/>
      <c r="H16" s="101"/>
      <c r="I16" s="101"/>
      <c r="J16" s="101"/>
      <c r="K16" s="101"/>
      <c r="L16" s="101"/>
    </row>
    <row r="17" spans="1:13">
      <c r="A17" s="100" t="s">
        <v>135</v>
      </c>
      <c r="B17" s="100"/>
      <c r="C17" s="100"/>
      <c r="D17" s="100"/>
      <c r="E17" s="101" t="s">
        <v>164</v>
      </c>
      <c r="F17" s="101"/>
      <c r="G17" s="101"/>
      <c r="H17" s="101"/>
      <c r="I17" s="101"/>
      <c r="J17" s="101"/>
      <c r="K17" s="101"/>
      <c r="L17" s="101"/>
    </row>
    <row r="18" spans="1:13">
      <c r="A18" s="103" t="s">
        <v>136</v>
      </c>
      <c r="B18" s="103"/>
      <c r="C18" s="103"/>
      <c r="D18" s="103"/>
      <c r="E18" s="104" t="s">
        <v>165</v>
      </c>
      <c r="F18" s="105"/>
      <c r="G18" s="105"/>
      <c r="H18" s="105"/>
      <c r="I18" s="105"/>
      <c r="J18" s="105"/>
      <c r="K18" s="105"/>
      <c r="L18" s="105"/>
    </row>
    <row r="19" spans="1:13">
      <c r="A19" s="54"/>
      <c r="B19" s="54"/>
      <c r="C19" s="54"/>
      <c r="D19" s="54"/>
      <c r="E19" s="55"/>
      <c r="F19" s="56"/>
      <c r="G19" s="56"/>
      <c r="H19" s="56"/>
      <c r="I19" s="56"/>
      <c r="J19" s="56"/>
      <c r="K19" s="56"/>
      <c r="L19" s="56"/>
    </row>
    <row r="20" spans="1:13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47"/>
    </row>
    <row r="21" spans="1:13">
      <c r="A21" s="95" t="s">
        <v>137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47"/>
    </row>
    <row r="22" spans="1:13">
      <c r="A22" s="93" t="s">
        <v>167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47"/>
    </row>
    <row r="23" spans="1:13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47"/>
    </row>
    <row r="24" spans="1:13">
      <c r="A24" s="95" t="s">
        <v>138</v>
      </c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47"/>
    </row>
    <row r="25" spans="1:13">
      <c r="A25" s="93" t="s">
        <v>139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47"/>
    </row>
    <row r="26" spans="1:13">
      <c r="A26" s="89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47"/>
    </row>
    <row r="27" spans="1:13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</row>
    <row r="28" spans="1:13">
      <c r="A28" s="8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</row>
    <row r="29" spans="1:13">
      <c r="A29" s="95" t="s">
        <v>140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</row>
    <row r="30" spans="1:13">
      <c r="A30" s="93" t="s">
        <v>213</v>
      </c>
      <c r="B30" s="93"/>
      <c r="C30" s="93"/>
      <c r="D30" s="93"/>
      <c r="E30" s="93"/>
      <c r="F30" s="93" t="s">
        <v>214</v>
      </c>
      <c r="G30" s="93"/>
      <c r="H30" s="93"/>
      <c r="I30" s="93"/>
      <c r="J30" s="93" t="s">
        <v>215</v>
      </c>
      <c r="K30" s="93"/>
      <c r="L30" s="93"/>
    </row>
    <row r="31" spans="1:13">
      <c r="A31" s="88"/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</row>
    <row r="32" spans="1:13">
      <c r="A32" s="92" t="s">
        <v>141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</row>
    <row r="33" spans="1:12" ht="27.75" customHeight="1">
      <c r="A33" s="91" t="s">
        <v>142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</row>
    <row r="34" spans="1:12">
      <c r="A34" s="91" t="s">
        <v>143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 ht="26.25" customHeight="1">
      <c r="A35" s="91" t="s">
        <v>144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</row>
    <row r="36" spans="1:12">
      <c r="A36" s="91" t="s">
        <v>145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1:12">
      <c r="A37" s="91" t="s">
        <v>146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</row>
    <row r="38" spans="1:12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</row>
    <row r="39" spans="1:12">
      <c r="A39" s="90" t="s">
        <v>147</v>
      </c>
      <c r="B39" s="90"/>
      <c r="C39" s="90"/>
      <c r="D39" s="90"/>
      <c r="E39" s="90" t="s">
        <v>168</v>
      </c>
      <c r="F39" s="90"/>
      <c r="G39" s="90"/>
      <c r="H39" s="90"/>
      <c r="I39" s="90"/>
      <c r="J39" s="90"/>
      <c r="K39" s="90"/>
      <c r="L39" s="90"/>
    </row>
    <row r="40" spans="1:12">
      <c r="A40" s="90" t="s">
        <v>148</v>
      </c>
      <c r="B40" s="90"/>
      <c r="C40" s="90"/>
      <c r="D40" s="90"/>
      <c r="E40" s="90" t="s">
        <v>149</v>
      </c>
      <c r="F40" s="90"/>
      <c r="G40" s="90"/>
      <c r="H40" s="90"/>
      <c r="I40" s="90"/>
      <c r="J40" s="90"/>
      <c r="K40" s="90"/>
      <c r="L40" s="90"/>
    </row>
    <row r="41" spans="1:12">
      <c r="A41" s="90" t="s">
        <v>150</v>
      </c>
      <c r="B41" s="90"/>
      <c r="C41" s="90"/>
      <c r="D41" s="90"/>
      <c r="E41" s="90" t="s">
        <v>163</v>
      </c>
      <c r="F41" s="90"/>
      <c r="G41" s="90"/>
      <c r="H41" s="90"/>
      <c r="I41" s="90"/>
      <c r="J41" s="90"/>
      <c r="K41" s="90"/>
      <c r="L41" s="90"/>
    </row>
    <row r="42" spans="1:12">
      <c r="A42" s="90" t="s">
        <v>151</v>
      </c>
      <c r="B42" s="90"/>
      <c r="C42" s="90"/>
      <c r="D42" s="90"/>
      <c r="E42" s="90" t="s">
        <v>169</v>
      </c>
      <c r="F42" s="90"/>
      <c r="G42" s="90"/>
      <c r="H42" s="90"/>
      <c r="I42" s="90"/>
      <c r="J42" s="90"/>
      <c r="K42" s="90"/>
      <c r="L42" s="90"/>
    </row>
    <row r="43" spans="1:12">
      <c r="A43" s="90" t="s">
        <v>152</v>
      </c>
      <c r="B43" s="90"/>
      <c r="C43" s="90"/>
      <c r="D43" s="90"/>
      <c r="E43" s="90" t="s">
        <v>153</v>
      </c>
      <c r="F43" s="90"/>
      <c r="G43" s="90"/>
      <c r="H43" s="90"/>
      <c r="I43" s="90"/>
      <c r="J43" s="90"/>
      <c r="K43" s="90"/>
      <c r="L43" s="90"/>
    </row>
    <row r="44" spans="1:12">
      <c r="A44" s="90" t="s">
        <v>154</v>
      </c>
      <c r="B44" s="90"/>
      <c r="C44" s="90"/>
      <c r="D44" s="90"/>
      <c r="E44" s="90" t="s">
        <v>155</v>
      </c>
      <c r="F44" s="90"/>
      <c r="G44" s="90"/>
      <c r="H44" s="90"/>
      <c r="I44" s="90"/>
      <c r="J44" s="90"/>
      <c r="K44" s="90"/>
      <c r="L44" s="90"/>
    </row>
    <row r="45" spans="1:12">
      <c r="A45" s="90" t="s">
        <v>156</v>
      </c>
      <c r="B45" s="90"/>
      <c r="C45" s="90"/>
      <c r="D45" s="90"/>
      <c r="E45" s="90" t="s">
        <v>170</v>
      </c>
      <c r="F45" s="90"/>
      <c r="G45" s="90"/>
      <c r="H45" s="90"/>
      <c r="I45" s="90"/>
      <c r="J45" s="90"/>
      <c r="K45" s="90"/>
      <c r="L45" s="90"/>
    </row>
    <row r="46" spans="1:12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</row>
    <row r="47" spans="1:12">
      <c r="A47" s="91" t="s">
        <v>157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</row>
    <row r="48" spans="1:12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</row>
    <row r="49" spans="1:12">
      <c r="A49" s="90" t="s">
        <v>158</v>
      </c>
      <c r="B49" s="90"/>
      <c r="C49" s="90"/>
      <c r="D49" s="90"/>
      <c r="E49" s="90" t="s">
        <v>216</v>
      </c>
      <c r="F49" s="90"/>
      <c r="G49" s="90"/>
      <c r="H49" s="90"/>
      <c r="I49" s="90"/>
      <c r="J49" s="90"/>
      <c r="K49" s="90"/>
      <c r="L49" s="90"/>
    </row>
    <row r="50" spans="1:12">
      <c r="A50" s="90" t="s">
        <v>159</v>
      </c>
      <c r="B50" s="90"/>
      <c r="C50" s="90"/>
      <c r="D50" s="90"/>
      <c r="E50" s="90">
        <v>1903</v>
      </c>
      <c r="F50" s="90"/>
      <c r="G50" s="90"/>
      <c r="H50" s="90"/>
      <c r="I50" s="90"/>
      <c r="J50" s="90"/>
      <c r="K50" s="90"/>
      <c r="L50" s="90"/>
    </row>
    <row r="51" spans="1:12">
      <c r="A51" s="90" t="s">
        <v>160</v>
      </c>
      <c r="B51" s="90"/>
      <c r="C51" s="90"/>
      <c r="D51" s="90"/>
      <c r="E51" s="90" t="s">
        <v>217</v>
      </c>
      <c r="F51" s="90"/>
      <c r="G51" s="90"/>
      <c r="H51" s="90"/>
      <c r="I51" s="90"/>
      <c r="J51" s="90"/>
      <c r="K51" s="90"/>
      <c r="L51" s="90"/>
    </row>
    <row r="52" spans="1:1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</row>
    <row r="53" spans="1:12">
      <c r="A53" s="87" t="s">
        <v>171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</row>
    <row r="54" spans="1:12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</row>
    <row r="55" spans="1:12">
      <c r="A55" s="48"/>
      <c r="B55" s="48"/>
      <c r="C55" s="48"/>
      <c r="D55" s="48"/>
      <c r="E55" s="48"/>
      <c r="F55" s="48"/>
      <c r="G55" s="48"/>
      <c r="H55" s="48"/>
      <c r="I55" s="53"/>
      <c r="J55" s="53"/>
      <c r="K55" s="53"/>
      <c r="L55" s="53"/>
    </row>
    <row r="56" spans="1:12">
      <c r="A56" s="50"/>
      <c r="B56" s="50"/>
      <c r="C56" s="50"/>
      <c r="D56" s="50"/>
      <c r="E56" s="50"/>
      <c r="F56" s="50"/>
      <c r="G56" s="50"/>
      <c r="H56" s="50"/>
      <c r="I56" s="53"/>
      <c r="J56" s="53"/>
      <c r="K56" s="53"/>
      <c r="L56" s="53"/>
    </row>
    <row r="57" spans="1:12">
      <c r="A57" s="50"/>
      <c r="B57" s="50"/>
      <c r="C57" s="50"/>
      <c r="D57" s="50"/>
      <c r="E57" s="50"/>
      <c r="F57" s="50"/>
      <c r="G57" s="50"/>
      <c r="H57" s="50"/>
      <c r="I57" s="53"/>
      <c r="J57" s="53"/>
      <c r="K57" s="53"/>
      <c r="L57" s="53"/>
    </row>
    <row r="58" spans="1:12">
      <c r="A58" s="86" t="s">
        <v>129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</row>
    <row r="59" spans="1:12">
      <c r="A59" s="86" t="s">
        <v>162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</row>
    <row r="60" spans="1:12">
      <c r="A60" s="86" t="s">
        <v>168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</row>
    <row r="61" spans="1:12">
      <c r="A61" s="86" t="s">
        <v>155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</row>
    <row r="62" spans="1:12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</row>
    <row r="63" spans="1:12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</row>
    <row r="64" spans="1:12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</row>
    <row r="65" spans="1:12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</row>
    <row r="66" spans="1:12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</row>
    <row r="67" spans="1:12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</row>
    <row r="68" spans="1:12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</row>
    <row r="69" spans="1:12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</row>
    <row r="70" spans="1:12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12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</row>
    <row r="72" spans="1:12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</row>
    <row r="73" spans="1:12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</row>
    <row r="74" spans="1:12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</row>
    <row r="75" spans="1:12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</row>
  </sheetData>
  <sheetProtection algorithmName="SHA-512" hashValue="SZJ66hUaBAjzRtK0chKYUxwfy6xO1qrfCdzffZzNGdkbvWV5lXNKP9Dsdjy9NoYPvKvSYZaYG+N98COrE9wF3Q==" saltValue="LBcjdKJ7P7TgBLiU90eSzg==" spinCount="100000" sheet="1" objects="1" scenarios="1"/>
  <mergeCells count="63">
    <mergeCell ref="A15:D15"/>
    <mergeCell ref="E15:L15"/>
    <mergeCell ref="A16:D16"/>
    <mergeCell ref="E16:L16"/>
    <mergeCell ref="A20:L20"/>
    <mergeCell ref="A17:D17"/>
    <mergeCell ref="E17:L17"/>
    <mergeCell ref="A18:D18"/>
    <mergeCell ref="E18:L18"/>
    <mergeCell ref="A5:L5"/>
    <mergeCell ref="A6:L6"/>
    <mergeCell ref="A7:L7"/>
    <mergeCell ref="A13:L13"/>
    <mergeCell ref="A14:L14"/>
    <mergeCell ref="A21:L21"/>
    <mergeCell ref="A22:L22"/>
    <mergeCell ref="A23:L23"/>
    <mergeCell ref="A24:L24"/>
    <mergeCell ref="A25:L25"/>
    <mergeCell ref="A30:E30"/>
    <mergeCell ref="F30:I30"/>
    <mergeCell ref="J30:L30"/>
    <mergeCell ref="A26:L26"/>
    <mergeCell ref="A27:L27"/>
    <mergeCell ref="A28:L28"/>
    <mergeCell ref="A29:L29"/>
    <mergeCell ref="A31:L31"/>
    <mergeCell ref="A32:L32"/>
    <mergeCell ref="A33:L33"/>
    <mergeCell ref="A34:L34"/>
    <mergeCell ref="A35:L35"/>
    <mergeCell ref="A36:L36"/>
    <mergeCell ref="A37:L37"/>
    <mergeCell ref="A38:L38"/>
    <mergeCell ref="A39:D39"/>
    <mergeCell ref="E39:L39"/>
    <mergeCell ref="A40:D40"/>
    <mergeCell ref="E40:L40"/>
    <mergeCell ref="A41:D41"/>
    <mergeCell ref="E41:L41"/>
    <mergeCell ref="A42:D42"/>
    <mergeCell ref="E42:L42"/>
    <mergeCell ref="A43:D43"/>
    <mergeCell ref="E43:L43"/>
    <mergeCell ref="A44:D44"/>
    <mergeCell ref="E44:L44"/>
    <mergeCell ref="A45:D45"/>
    <mergeCell ref="E45:L45"/>
    <mergeCell ref="A46:L46"/>
    <mergeCell ref="A51:D51"/>
    <mergeCell ref="E51:L51"/>
    <mergeCell ref="A47:L47"/>
    <mergeCell ref="A48:L48"/>
    <mergeCell ref="A49:D49"/>
    <mergeCell ref="E49:L49"/>
    <mergeCell ref="A50:D50"/>
    <mergeCell ref="E50:L50"/>
    <mergeCell ref="A60:L60"/>
    <mergeCell ref="A59:L59"/>
    <mergeCell ref="A58:L58"/>
    <mergeCell ref="A53:L53"/>
    <mergeCell ref="A75:L75"/>
    <mergeCell ref="A61:L61"/>
  </mergeCells>
  <hyperlinks>
    <hyperlink ref="E18" r:id="rId1"/>
  </hyperlinks>
  <pageMargins left="0.511811024" right="0.511811024" top="0.78740157499999996" bottom="0.78740157499999996" header="0.31496062000000002" footer="0.31496062000000002"/>
  <pageSetup paperSize="9" scale="70" orientation="portrait" horizontalDpi="4294967293" verticalDpi="4294967293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G18"/>
  <sheetViews>
    <sheetView workbookViewId="0">
      <selection activeCell="H8" sqref="H8"/>
    </sheetView>
  </sheetViews>
  <sheetFormatPr defaultRowHeight="15"/>
  <cols>
    <col min="1" max="1" width="13.140625" style="37" customWidth="1"/>
    <col min="2" max="2" width="44.140625" style="44" customWidth="1"/>
    <col min="3" max="5" width="13.140625" style="37" customWidth="1"/>
    <col min="6" max="7" width="14.5703125" style="37" bestFit="1" customWidth="1"/>
    <col min="8" max="16384" width="9.140625" style="37"/>
  </cols>
  <sheetData>
    <row r="6" spans="1:6">
      <c r="A6" s="107" t="s">
        <v>115</v>
      </c>
      <c r="B6" s="107"/>
      <c r="C6" s="107"/>
      <c r="D6" s="107"/>
      <c r="E6" s="107"/>
      <c r="F6" s="107"/>
    </row>
    <row r="8" spans="1:6">
      <c r="A8" s="108" t="s">
        <v>124</v>
      </c>
      <c r="B8" s="108"/>
      <c r="C8" s="108"/>
      <c r="D8" s="108"/>
      <c r="E8" s="108"/>
      <c r="F8" s="108"/>
    </row>
    <row r="10" spans="1:6">
      <c r="A10" s="109" t="s">
        <v>116</v>
      </c>
      <c r="B10" s="109"/>
      <c r="C10" s="109"/>
      <c r="D10" s="109"/>
      <c r="E10" s="109"/>
      <c r="F10" s="109"/>
    </row>
    <row r="12" spans="1:6" ht="28.5">
      <c r="A12" s="38" t="s">
        <v>117</v>
      </c>
      <c r="B12" s="38" t="s">
        <v>118</v>
      </c>
      <c r="C12" s="38" t="s">
        <v>119</v>
      </c>
      <c r="D12" s="38" t="s">
        <v>120</v>
      </c>
      <c r="E12" s="38" t="s">
        <v>121</v>
      </c>
      <c r="F12" s="38" t="s">
        <v>122</v>
      </c>
    </row>
    <row r="13" spans="1:6" ht="30">
      <c r="A13" s="39">
        <v>1</v>
      </c>
      <c r="B13" s="40" t="str">
        <f>'AUX ADM'!A13</f>
        <v>Auxiliar Administrativo – Preparação de documentos</v>
      </c>
      <c r="C13" s="41">
        <f>'AUX ADM'!D157</f>
        <v>2908.37</v>
      </c>
      <c r="D13" s="41">
        <f>C13*1</f>
        <v>2908.37</v>
      </c>
      <c r="E13" s="39">
        <v>5</v>
      </c>
      <c r="F13" s="41">
        <f>ROUND(D13*E13,2)</f>
        <v>14541.85</v>
      </c>
    </row>
    <row r="14" spans="1:6">
      <c r="A14" s="39">
        <v>2</v>
      </c>
      <c r="B14" s="40" t="str">
        <f>'OP MICRO'!A13</f>
        <v>Operador de Microfilmagem</v>
      </c>
      <c r="C14" s="41">
        <f>'OP MICRO'!D157</f>
        <v>2941.69</v>
      </c>
      <c r="D14" s="41">
        <f t="shared" ref="D14" si="0">C14*1</f>
        <v>2941.69</v>
      </c>
      <c r="E14" s="39">
        <v>1</v>
      </c>
      <c r="F14" s="41">
        <f>ROUND(D14*E14,2)</f>
        <v>2941.69</v>
      </c>
    </row>
    <row r="15" spans="1:6">
      <c r="A15" s="39">
        <v>3</v>
      </c>
      <c r="B15" s="40" t="str">
        <f>SUPERVISOR!A13</f>
        <v>Supervisor</v>
      </c>
      <c r="C15" s="41">
        <f>SUPERVISOR!D157</f>
        <v>3742.92</v>
      </c>
      <c r="D15" s="41">
        <f t="shared" ref="D15" si="1">C15*1</f>
        <v>3742.92</v>
      </c>
      <c r="E15" s="39">
        <v>1</v>
      </c>
      <c r="F15" s="41">
        <f>ROUND(D15*E15,2)</f>
        <v>3742.92</v>
      </c>
    </row>
    <row r="16" spans="1:6">
      <c r="A16" s="110" t="s">
        <v>123</v>
      </c>
      <c r="B16" s="110"/>
      <c r="C16" s="110"/>
      <c r="D16" s="110"/>
      <c r="E16" s="110"/>
      <c r="F16" s="42">
        <f>SUM(F13:F15)</f>
        <v>21226.46</v>
      </c>
    </row>
    <row r="18" spans="1:7">
      <c r="A18" s="106" t="s">
        <v>126</v>
      </c>
      <c r="B18" s="106"/>
      <c r="C18" s="106"/>
      <c r="D18" s="106"/>
      <c r="E18" s="106"/>
      <c r="F18" s="43">
        <f>F16*12</f>
        <v>254717.52</v>
      </c>
      <c r="G18" s="59">
        <v>254718</v>
      </c>
    </row>
  </sheetData>
  <mergeCells count="5">
    <mergeCell ref="A18:E18"/>
    <mergeCell ref="A6:F6"/>
    <mergeCell ref="A8:F8"/>
    <mergeCell ref="A10:F10"/>
    <mergeCell ref="A16:E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portrait" r:id="rId1"/>
  <headerFooter>
    <oddFooter>&amp;L&amp;"-,Negrito"Estimativa em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15" zoomScale="115" zoomScaleNormal="115" workbookViewId="0">
      <selection activeCell="F7" sqref="F7"/>
    </sheetView>
  </sheetViews>
  <sheetFormatPr defaultRowHeight="12.7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>
      <c r="A1" s="129" t="s">
        <v>0</v>
      </c>
      <c r="B1" s="129"/>
      <c r="C1" s="129"/>
      <c r="D1" s="129"/>
    </row>
    <row r="2" spans="1:4" ht="15.75">
      <c r="A2" s="26"/>
      <c r="B2" s="26"/>
      <c r="C2" s="26"/>
      <c r="D2" s="26"/>
    </row>
    <row r="3" spans="1:4">
      <c r="A3" s="119" t="s">
        <v>90</v>
      </c>
      <c r="B3" s="119"/>
      <c r="C3" s="119"/>
      <c r="D3" s="119"/>
    </row>
    <row r="4" spans="1:4">
      <c r="A4" s="2"/>
      <c r="B4" s="2"/>
      <c r="C4" s="2"/>
      <c r="D4" s="2"/>
    </row>
    <row r="5" spans="1:4">
      <c r="A5" s="5" t="s">
        <v>4</v>
      </c>
      <c r="B5" s="28" t="s">
        <v>91</v>
      </c>
      <c r="C5" s="27"/>
      <c r="D5" s="46">
        <v>44662</v>
      </c>
    </row>
    <row r="6" spans="1:4">
      <c r="A6" s="5" t="s">
        <v>6</v>
      </c>
      <c r="B6" s="28" t="s">
        <v>92</v>
      </c>
      <c r="C6" s="27"/>
      <c r="D6" s="36" t="s">
        <v>172</v>
      </c>
    </row>
    <row r="7" spans="1:4">
      <c r="A7" s="5" t="s">
        <v>8</v>
      </c>
      <c r="B7" s="28" t="s">
        <v>93</v>
      </c>
      <c r="C7" s="27"/>
      <c r="D7" s="36">
        <v>2022</v>
      </c>
    </row>
    <row r="8" spans="1:4">
      <c r="A8" s="5" t="s">
        <v>10</v>
      </c>
      <c r="B8" s="28" t="s">
        <v>94</v>
      </c>
      <c r="C8" s="27"/>
      <c r="D8" s="36">
        <v>12</v>
      </c>
    </row>
    <row r="10" spans="1:4">
      <c r="A10" s="119" t="s">
        <v>95</v>
      </c>
      <c r="B10" s="119"/>
      <c r="C10" s="119"/>
      <c r="D10" s="119"/>
    </row>
    <row r="11" spans="1:4">
      <c r="A11" s="2"/>
      <c r="B11" s="2"/>
      <c r="C11" s="2"/>
      <c r="D11" s="2"/>
    </row>
    <row r="12" spans="1:4" ht="38.25">
      <c r="A12" s="111" t="s">
        <v>96</v>
      </c>
      <c r="B12" s="111"/>
      <c r="C12" s="7" t="s">
        <v>97</v>
      </c>
      <c r="D12" s="29" t="s">
        <v>98</v>
      </c>
    </row>
    <row r="13" spans="1:4">
      <c r="A13" s="112" t="s">
        <v>105</v>
      </c>
      <c r="B13" s="112"/>
      <c r="C13" s="36" t="s">
        <v>106</v>
      </c>
      <c r="D13" s="32" t="s">
        <v>107</v>
      </c>
    </row>
    <row r="15" spans="1:4">
      <c r="A15" s="119" t="s">
        <v>74</v>
      </c>
      <c r="B15" s="119"/>
      <c r="C15" s="119"/>
      <c r="D15" s="119"/>
    </row>
    <row r="16" spans="1:4">
      <c r="A16" s="2"/>
      <c r="B16" s="2"/>
      <c r="C16" s="2"/>
      <c r="D16" s="2"/>
    </row>
    <row r="17" spans="1:4">
      <c r="A17" s="5">
        <v>1</v>
      </c>
      <c r="B17" s="5" t="s">
        <v>75</v>
      </c>
      <c r="C17" s="113" t="s">
        <v>108</v>
      </c>
      <c r="D17" s="114"/>
    </row>
    <row r="18" spans="1:4">
      <c r="A18" s="5">
        <v>2</v>
      </c>
      <c r="B18" s="5" t="s">
        <v>99</v>
      </c>
      <c r="C18" s="113" t="s">
        <v>109</v>
      </c>
      <c r="D18" s="114"/>
    </row>
    <row r="19" spans="1:4">
      <c r="A19" s="5">
        <v>3</v>
      </c>
      <c r="B19" s="5" t="s">
        <v>76</v>
      </c>
      <c r="C19" s="117">
        <v>1212.03</v>
      </c>
      <c r="D19" s="118"/>
    </row>
    <row r="20" spans="1:4">
      <c r="A20" s="5">
        <v>4</v>
      </c>
      <c r="B20" s="5" t="s">
        <v>77</v>
      </c>
      <c r="C20" s="113"/>
      <c r="D20" s="114"/>
    </row>
    <row r="21" spans="1:4">
      <c r="A21" s="5">
        <v>5</v>
      </c>
      <c r="B21" s="5" t="s">
        <v>78</v>
      </c>
      <c r="C21" s="113"/>
      <c r="D21" s="114"/>
    </row>
    <row r="23" spans="1:4">
      <c r="A23" s="119" t="s">
        <v>1</v>
      </c>
      <c r="B23" s="119"/>
      <c r="C23" s="119"/>
      <c r="D23" s="119"/>
    </row>
    <row r="25" spans="1:4">
      <c r="A25" s="6">
        <v>1</v>
      </c>
      <c r="B25" s="115" t="s">
        <v>2</v>
      </c>
      <c r="C25" s="115"/>
      <c r="D25" s="6" t="s">
        <v>3</v>
      </c>
    </row>
    <row r="26" spans="1:4">
      <c r="A26" s="7" t="s">
        <v>4</v>
      </c>
      <c r="B26" s="116" t="s">
        <v>5</v>
      </c>
      <c r="C26" s="116"/>
      <c r="D26" s="13">
        <v>1212.03</v>
      </c>
    </row>
    <row r="27" spans="1:4">
      <c r="A27" s="7" t="s">
        <v>6</v>
      </c>
      <c r="B27" s="116" t="s">
        <v>7</v>
      </c>
      <c r="C27" s="116"/>
      <c r="D27" s="13"/>
    </row>
    <row r="28" spans="1:4">
      <c r="A28" s="7" t="s">
        <v>8</v>
      </c>
      <c r="B28" s="116" t="s">
        <v>9</v>
      </c>
      <c r="C28" s="116"/>
      <c r="D28" s="13"/>
    </row>
    <row r="29" spans="1:4">
      <c r="A29" s="7" t="s">
        <v>10</v>
      </c>
      <c r="B29" s="116" t="s">
        <v>11</v>
      </c>
      <c r="C29" s="116"/>
      <c r="D29" s="13"/>
    </row>
    <row r="30" spans="1:4">
      <c r="A30" s="7" t="s">
        <v>12</v>
      </c>
      <c r="B30" s="116" t="s">
        <v>13</v>
      </c>
      <c r="C30" s="116"/>
      <c r="D30" s="13"/>
    </row>
    <row r="31" spans="1:4">
      <c r="A31" s="7"/>
      <c r="B31" s="116"/>
      <c r="C31" s="116"/>
      <c r="D31" s="13"/>
    </row>
    <row r="32" spans="1:4">
      <c r="A32" s="7" t="s">
        <v>14</v>
      </c>
      <c r="B32" s="116" t="s">
        <v>15</v>
      </c>
      <c r="C32" s="116"/>
      <c r="D32" s="13"/>
    </row>
    <row r="33" spans="1:4">
      <c r="A33" s="115" t="s">
        <v>16</v>
      </c>
      <c r="B33" s="115"/>
      <c r="C33" s="115"/>
      <c r="D33" s="20">
        <f>SUM(D26:D32)</f>
        <v>1212.03</v>
      </c>
    </row>
    <row r="36" spans="1:4">
      <c r="A36" s="120" t="s">
        <v>17</v>
      </c>
      <c r="B36" s="120"/>
      <c r="C36" s="120"/>
      <c r="D36" s="120"/>
    </row>
    <row r="37" spans="1:4">
      <c r="A37" s="3"/>
    </row>
    <row r="38" spans="1:4">
      <c r="A38" s="127" t="s">
        <v>18</v>
      </c>
      <c r="B38" s="127"/>
      <c r="C38" s="127"/>
      <c r="D38" s="127"/>
    </row>
    <row r="40" spans="1:4">
      <c r="A40" s="6" t="s">
        <v>19</v>
      </c>
      <c r="B40" s="115" t="s">
        <v>20</v>
      </c>
      <c r="C40" s="115"/>
      <c r="D40" s="6" t="s">
        <v>3</v>
      </c>
    </row>
    <row r="41" spans="1:4">
      <c r="A41" s="7" t="s">
        <v>4</v>
      </c>
      <c r="B41" s="8" t="s">
        <v>21</v>
      </c>
      <c r="C41" s="12">
        <f>TRUNC(1/12,4)</f>
        <v>8.3299999999999999E-2</v>
      </c>
      <c r="D41" s="13">
        <f>TRUNC($D$33*C41,2)</f>
        <v>100.96</v>
      </c>
    </row>
    <row r="42" spans="1:4">
      <c r="A42" s="7" t="s">
        <v>6</v>
      </c>
      <c r="B42" s="8" t="s">
        <v>22</v>
      </c>
      <c r="C42" s="12">
        <f>TRUNC(((1+1/3)/12),4)</f>
        <v>0.1111</v>
      </c>
      <c r="D42" s="13">
        <f>TRUNC($D$33*C42,2)</f>
        <v>134.65</v>
      </c>
    </row>
    <row r="43" spans="1:4">
      <c r="A43" s="115" t="s">
        <v>16</v>
      </c>
      <c r="B43" s="115"/>
      <c r="C43" s="30">
        <f>SUM(C41:C42)</f>
        <v>0.19440000000000002</v>
      </c>
      <c r="D43" s="19">
        <f>SUM(D41:D42)</f>
        <v>235.61</v>
      </c>
    </row>
    <row r="46" spans="1:4">
      <c r="A46" s="130" t="s">
        <v>23</v>
      </c>
      <c r="B46" s="130"/>
      <c r="C46" s="130"/>
      <c r="D46" s="130"/>
    </row>
    <row r="48" spans="1:4">
      <c r="A48" s="6" t="s">
        <v>24</v>
      </c>
      <c r="B48" s="6" t="s">
        <v>25</v>
      </c>
      <c r="C48" s="6" t="s">
        <v>26</v>
      </c>
      <c r="D48" s="6" t="s">
        <v>3</v>
      </c>
    </row>
    <row r="49" spans="1:4">
      <c r="A49" s="7" t="s">
        <v>4</v>
      </c>
      <c r="B49" s="8" t="s">
        <v>27</v>
      </c>
      <c r="C49" s="9">
        <v>0.2</v>
      </c>
      <c r="D49" s="13">
        <f>TRUNC(($D$33+$D$43)*C49,2)</f>
        <v>289.52</v>
      </c>
    </row>
    <row r="50" spans="1:4">
      <c r="A50" s="7" t="s">
        <v>6</v>
      </c>
      <c r="B50" s="8" t="s">
        <v>28</v>
      </c>
      <c r="C50" s="9">
        <v>2.5000000000000001E-2</v>
      </c>
      <c r="D50" s="13">
        <f t="shared" ref="D50:D56" si="0">TRUNC(($D$33+$D$43)*C50,2)</f>
        <v>36.19</v>
      </c>
    </row>
    <row r="51" spans="1:4">
      <c r="A51" s="7" t="s">
        <v>8</v>
      </c>
      <c r="B51" s="8" t="s">
        <v>29</v>
      </c>
      <c r="C51" s="16">
        <v>0.03</v>
      </c>
      <c r="D51" s="13">
        <f t="shared" si="0"/>
        <v>43.42</v>
      </c>
    </row>
    <row r="52" spans="1:4">
      <c r="A52" s="7" t="s">
        <v>10</v>
      </c>
      <c r="B52" s="8" t="s">
        <v>30</v>
      </c>
      <c r="C52" s="9">
        <v>1.4999999999999999E-2</v>
      </c>
      <c r="D52" s="13">
        <f t="shared" si="0"/>
        <v>21.71</v>
      </c>
    </row>
    <row r="53" spans="1:4">
      <c r="A53" s="7" t="s">
        <v>12</v>
      </c>
      <c r="B53" s="8" t="s">
        <v>31</v>
      </c>
      <c r="C53" s="9">
        <v>0.01</v>
      </c>
      <c r="D53" s="13">
        <f t="shared" si="0"/>
        <v>14.47</v>
      </c>
    </row>
    <row r="54" spans="1:4">
      <c r="A54" s="7" t="s">
        <v>32</v>
      </c>
      <c r="B54" s="8" t="s">
        <v>33</v>
      </c>
      <c r="C54" s="9">
        <v>6.0000000000000001E-3</v>
      </c>
      <c r="D54" s="13">
        <f t="shared" si="0"/>
        <v>8.68</v>
      </c>
    </row>
    <row r="55" spans="1:4">
      <c r="A55" s="7" t="s">
        <v>14</v>
      </c>
      <c r="B55" s="8" t="s">
        <v>34</v>
      </c>
      <c r="C55" s="9">
        <v>2E-3</v>
      </c>
      <c r="D55" s="13">
        <f t="shared" si="0"/>
        <v>2.89</v>
      </c>
    </row>
    <row r="56" spans="1:4">
      <c r="A56" s="7" t="s">
        <v>35</v>
      </c>
      <c r="B56" s="8" t="s">
        <v>36</v>
      </c>
      <c r="C56" s="9">
        <v>0.08</v>
      </c>
      <c r="D56" s="13">
        <f t="shared" si="0"/>
        <v>115.81</v>
      </c>
    </row>
    <row r="57" spans="1:4">
      <c r="A57" s="115" t="s">
        <v>37</v>
      </c>
      <c r="B57" s="115"/>
      <c r="C57" s="15">
        <f>SUM(C49:C56)</f>
        <v>0.36800000000000005</v>
      </c>
      <c r="D57" s="19">
        <f>SUM(D49:D56)</f>
        <v>532.69000000000005</v>
      </c>
    </row>
    <row r="60" spans="1:4">
      <c r="A60" s="127" t="s">
        <v>38</v>
      </c>
      <c r="B60" s="127"/>
      <c r="C60" s="127"/>
      <c r="D60" s="127"/>
    </row>
    <row r="62" spans="1:4">
      <c r="A62" s="6" t="s">
        <v>39</v>
      </c>
      <c r="B62" s="126" t="s">
        <v>40</v>
      </c>
      <c r="C62" s="126"/>
      <c r="D62" s="6" t="s">
        <v>3</v>
      </c>
    </row>
    <row r="63" spans="1:4">
      <c r="A63" s="7" t="s">
        <v>4</v>
      </c>
      <c r="B63" s="116" t="s">
        <v>41</v>
      </c>
      <c r="C63" s="116"/>
      <c r="D63" s="13">
        <f>(21*2*4.4)-(D26*0.06)</f>
        <v>112.07820000000001</v>
      </c>
    </row>
    <row r="64" spans="1:4">
      <c r="A64" s="7" t="s">
        <v>6</v>
      </c>
      <c r="B64" s="116" t="s">
        <v>42</v>
      </c>
      <c r="C64" s="116"/>
      <c r="D64" s="13">
        <f>13.1*0.8*21</f>
        <v>220.08</v>
      </c>
    </row>
    <row r="65" spans="1:5">
      <c r="A65" s="7" t="s">
        <v>8</v>
      </c>
      <c r="B65" s="116" t="s">
        <v>110</v>
      </c>
      <c r="C65" s="116"/>
      <c r="D65" s="13">
        <v>122.19</v>
      </c>
    </row>
    <row r="66" spans="1:5">
      <c r="A66" s="45" t="s">
        <v>10</v>
      </c>
      <c r="B66" s="116" t="s">
        <v>127</v>
      </c>
      <c r="C66" s="116"/>
      <c r="D66" s="13">
        <v>11.11</v>
      </c>
    </row>
    <row r="67" spans="1:5">
      <c r="A67" s="45" t="s">
        <v>12</v>
      </c>
      <c r="B67" s="116" t="s">
        <v>128</v>
      </c>
      <c r="C67" s="116"/>
      <c r="D67" s="13">
        <v>3.81</v>
      </c>
    </row>
    <row r="68" spans="1:5">
      <c r="A68" s="115" t="s">
        <v>16</v>
      </c>
      <c r="B68" s="115"/>
      <c r="C68" s="115"/>
      <c r="D68" s="19">
        <f>SUM(D63:D67)</f>
        <v>469.26820000000004</v>
      </c>
    </row>
    <row r="71" spans="1:5">
      <c r="A71" s="127" t="s">
        <v>43</v>
      </c>
      <c r="B71" s="127"/>
      <c r="C71" s="127"/>
      <c r="D71" s="127"/>
    </row>
    <row r="73" spans="1:5">
      <c r="A73" s="6">
        <v>2</v>
      </c>
      <c r="B73" s="126" t="s">
        <v>44</v>
      </c>
      <c r="C73" s="126"/>
      <c r="D73" s="6" t="s">
        <v>3</v>
      </c>
    </row>
    <row r="74" spans="1:5">
      <c r="A74" s="7" t="s">
        <v>19</v>
      </c>
      <c r="B74" s="116" t="s">
        <v>20</v>
      </c>
      <c r="C74" s="116"/>
      <c r="D74" s="14">
        <f>D43</f>
        <v>235.61</v>
      </c>
    </row>
    <row r="75" spans="1:5">
      <c r="A75" s="7" t="s">
        <v>24</v>
      </c>
      <c r="B75" s="116" t="s">
        <v>25</v>
      </c>
      <c r="C75" s="116"/>
      <c r="D75" s="14">
        <f>D57</f>
        <v>532.69000000000005</v>
      </c>
    </row>
    <row r="76" spans="1:5">
      <c r="A76" s="7" t="s">
        <v>39</v>
      </c>
      <c r="B76" s="116" t="s">
        <v>40</v>
      </c>
      <c r="C76" s="116"/>
      <c r="D76" s="14">
        <f>D68</f>
        <v>469.26820000000004</v>
      </c>
    </row>
    <row r="77" spans="1:5">
      <c r="A77" s="115" t="s">
        <v>16</v>
      </c>
      <c r="B77" s="115"/>
      <c r="C77" s="115"/>
      <c r="D77" s="19">
        <f>SUM(D74:D76)</f>
        <v>1237.5682000000002</v>
      </c>
    </row>
    <row r="78" spans="1:5">
      <c r="A78" s="4"/>
      <c r="E78" s="18"/>
    </row>
    <row r="80" spans="1:5">
      <c r="A80" s="120" t="s">
        <v>45</v>
      </c>
      <c r="B80" s="120"/>
      <c r="C80" s="120"/>
      <c r="D80" s="120"/>
      <c r="E80" s="17"/>
    </row>
    <row r="81" spans="1:5" ht="12.75" customHeight="1">
      <c r="E81" s="18"/>
    </row>
    <row r="82" spans="1:5">
      <c r="A82" s="6">
        <v>3</v>
      </c>
      <c r="B82" s="126" t="s">
        <v>46</v>
      </c>
      <c r="C82" s="126"/>
      <c r="D82" s="6" t="s">
        <v>3</v>
      </c>
    </row>
    <row r="83" spans="1:5">
      <c r="A83" s="7" t="s">
        <v>4</v>
      </c>
      <c r="B83" s="10" t="s">
        <v>47</v>
      </c>
      <c r="C83" s="9">
        <f>TRUNC(((1/12)*5%),4)</f>
        <v>4.1000000000000003E-3</v>
      </c>
      <c r="D83" s="13">
        <f>TRUNC($D$33*C83,2)</f>
        <v>4.96</v>
      </c>
    </row>
    <row r="84" spans="1:5">
      <c r="A84" s="7" t="s">
        <v>6</v>
      </c>
      <c r="B84" s="10" t="s">
        <v>48</v>
      </c>
      <c r="C84" s="9">
        <v>0.08</v>
      </c>
      <c r="D84" s="13">
        <f>TRUNC(D83*C84,2)</f>
        <v>0.39</v>
      </c>
    </row>
    <row r="85" spans="1:5">
      <c r="A85" s="7" t="s">
        <v>8</v>
      </c>
      <c r="B85" s="10" t="s">
        <v>49</v>
      </c>
      <c r="C85" s="9">
        <f>TRUNC(8%*5%*40%,4)</f>
        <v>1.6000000000000001E-3</v>
      </c>
      <c r="D85" s="13">
        <f>TRUNC($D$33*C85,2)</f>
        <v>1.93</v>
      </c>
    </row>
    <row r="86" spans="1:5">
      <c r="A86" s="7" t="s">
        <v>10</v>
      </c>
      <c r="B86" s="10" t="s">
        <v>50</v>
      </c>
      <c r="C86" s="9">
        <f>TRUNC(((7/30)/12)*95%,4)</f>
        <v>1.84E-2</v>
      </c>
      <c r="D86" s="13">
        <f>TRUNC($D$33*C86,2)</f>
        <v>22.3</v>
      </c>
    </row>
    <row r="87" spans="1:5" ht="25.5">
      <c r="A87" s="7" t="s">
        <v>12</v>
      </c>
      <c r="B87" s="10" t="s">
        <v>100</v>
      </c>
      <c r="C87" s="9">
        <f>C57</f>
        <v>0.36800000000000005</v>
      </c>
      <c r="D87" s="13">
        <f>TRUNC(D86*C87,2)</f>
        <v>8.1999999999999993</v>
      </c>
    </row>
    <row r="88" spans="1:5">
      <c r="A88" s="7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36.840000000000003</v>
      </c>
    </row>
    <row r="89" spans="1:5">
      <c r="A89" s="124" t="s">
        <v>16</v>
      </c>
      <c r="B89" s="125"/>
      <c r="C89" s="128"/>
      <c r="D89" s="19">
        <f>SUM(D83:D88)</f>
        <v>74.62</v>
      </c>
    </row>
    <row r="92" spans="1:5">
      <c r="A92" s="120" t="s">
        <v>52</v>
      </c>
      <c r="B92" s="120"/>
      <c r="C92" s="120"/>
      <c r="D92" s="120"/>
    </row>
    <row r="95" spans="1:5">
      <c r="A95" s="127" t="s">
        <v>79</v>
      </c>
      <c r="B95" s="127"/>
      <c r="C95" s="127"/>
      <c r="D95" s="127"/>
    </row>
    <row r="96" spans="1:5">
      <c r="A96" s="3"/>
    </row>
    <row r="97" spans="1:6">
      <c r="A97" s="6" t="s">
        <v>53</v>
      </c>
      <c r="B97" s="126" t="s">
        <v>80</v>
      </c>
      <c r="C97" s="126"/>
      <c r="D97" s="6" t="s">
        <v>3</v>
      </c>
    </row>
    <row r="98" spans="1:6">
      <c r="A98" s="7" t="s">
        <v>4</v>
      </c>
      <c r="B98" s="8" t="s">
        <v>81</v>
      </c>
      <c r="C98" s="9">
        <f>TRUNC(((1+1/3)/12)/12,4)</f>
        <v>9.1999999999999998E-3</v>
      </c>
      <c r="D98" s="13">
        <f t="shared" ref="D98:D103" si="2">TRUNC(($D$33+$D$77+$D$89)*C98,2)</f>
        <v>23.22</v>
      </c>
    </row>
    <row r="99" spans="1:6">
      <c r="A99" s="7" t="s">
        <v>6</v>
      </c>
      <c r="B99" s="8" t="s">
        <v>82</v>
      </c>
      <c r="C99" s="9">
        <f>TRUNC(((2/30)/12),4)</f>
        <v>5.4999999999999997E-3</v>
      </c>
      <c r="D99" s="13">
        <f t="shared" si="2"/>
        <v>13.88</v>
      </c>
    </row>
    <row r="100" spans="1:6">
      <c r="A100" s="7" t="s">
        <v>8</v>
      </c>
      <c r="B100" s="8" t="s">
        <v>83</v>
      </c>
      <c r="C100" s="9">
        <f>TRUNC(((5/30)/12)*2%,4)</f>
        <v>2.0000000000000001E-4</v>
      </c>
      <c r="D100" s="13">
        <f t="shared" si="2"/>
        <v>0.5</v>
      </c>
    </row>
    <row r="101" spans="1:6">
      <c r="A101" s="7" t="s">
        <v>10</v>
      </c>
      <c r="B101" s="8" t="s">
        <v>84</v>
      </c>
      <c r="C101" s="9">
        <f>TRUNC(((15/30)/12)*8%,4)</f>
        <v>3.3E-3</v>
      </c>
      <c r="D101" s="13">
        <f t="shared" si="2"/>
        <v>8.32</v>
      </c>
    </row>
    <row r="102" spans="1:6">
      <c r="A102" s="7" t="s">
        <v>12</v>
      </c>
      <c r="B102" s="8" t="s">
        <v>85</v>
      </c>
      <c r="C102" s="9">
        <f>((1+1/3)/12)*3%*(6/12)</f>
        <v>1.6666666666666666E-3</v>
      </c>
      <c r="D102" s="13">
        <f t="shared" si="2"/>
        <v>4.2</v>
      </c>
    </row>
    <row r="103" spans="1:6">
      <c r="A103" s="7" t="s">
        <v>32</v>
      </c>
      <c r="B103" s="8" t="s">
        <v>86</v>
      </c>
      <c r="C103" s="9"/>
      <c r="D103" s="13">
        <f t="shared" si="2"/>
        <v>0</v>
      </c>
    </row>
    <row r="104" spans="1:6">
      <c r="A104" s="115" t="s">
        <v>37</v>
      </c>
      <c r="B104" s="115"/>
      <c r="C104" s="115"/>
      <c r="D104" s="19">
        <f>SUM(D98:D103)</f>
        <v>50.120000000000005</v>
      </c>
      <c r="E104" s="17"/>
      <c r="F104" s="17"/>
    </row>
    <row r="107" spans="1:6">
      <c r="A107" s="127" t="s">
        <v>87</v>
      </c>
      <c r="B107" s="127"/>
      <c r="C107" s="127"/>
      <c r="D107" s="127"/>
    </row>
    <row r="108" spans="1:6">
      <c r="A108" s="3"/>
    </row>
    <row r="109" spans="1:6">
      <c r="A109" s="6" t="s">
        <v>54</v>
      </c>
      <c r="B109" s="126" t="s">
        <v>88</v>
      </c>
      <c r="C109" s="126"/>
      <c r="D109" s="6" t="s">
        <v>3</v>
      </c>
    </row>
    <row r="110" spans="1:6">
      <c r="A110" s="7" t="s">
        <v>4</v>
      </c>
      <c r="B110" s="121" t="s">
        <v>89</v>
      </c>
      <c r="C110" s="122"/>
      <c r="D110" s="13">
        <f>((D33+D77+D89)/220)*22*0</f>
        <v>0</v>
      </c>
    </row>
    <row r="111" spans="1:6">
      <c r="A111" s="115" t="s">
        <v>16</v>
      </c>
      <c r="B111" s="115"/>
      <c r="C111" s="115"/>
      <c r="D111" s="19">
        <f>SUM(D110)</f>
        <v>0</v>
      </c>
    </row>
    <row r="114" spans="1:4">
      <c r="A114" s="127" t="s">
        <v>55</v>
      </c>
      <c r="B114" s="127"/>
      <c r="C114" s="127"/>
      <c r="D114" s="127"/>
    </row>
    <row r="115" spans="1:4">
      <c r="A115" s="3"/>
    </row>
    <row r="116" spans="1:4">
      <c r="A116" s="6">
        <v>4</v>
      </c>
      <c r="B116" s="115" t="s">
        <v>56</v>
      </c>
      <c r="C116" s="115"/>
      <c r="D116" s="6" t="s">
        <v>3</v>
      </c>
    </row>
    <row r="117" spans="1:4">
      <c r="A117" s="7" t="s">
        <v>53</v>
      </c>
      <c r="B117" s="116" t="s">
        <v>80</v>
      </c>
      <c r="C117" s="116"/>
      <c r="D117" s="14">
        <f>D104</f>
        <v>50.120000000000005</v>
      </c>
    </row>
    <row r="118" spans="1:4">
      <c r="A118" s="7" t="s">
        <v>54</v>
      </c>
      <c r="B118" s="116" t="s">
        <v>88</v>
      </c>
      <c r="C118" s="116"/>
      <c r="D118" s="14">
        <f>D111</f>
        <v>0</v>
      </c>
    </row>
    <row r="119" spans="1:4">
      <c r="A119" s="115" t="s">
        <v>16</v>
      </c>
      <c r="B119" s="115"/>
      <c r="C119" s="115"/>
      <c r="D119" s="19">
        <f>SUM(D117:D118)</f>
        <v>50.120000000000005</v>
      </c>
    </row>
    <row r="122" spans="1:4">
      <c r="A122" s="120" t="s">
        <v>57</v>
      </c>
      <c r="B122" s="120"/>
      <c r="C122" s="120"/>
      <c r="D122" s="120"/>
    </row>
    <row r="124" spans="1:4">
      <c r="A124" s="6">
        <v>5</v>
      </c>
      <c r="B124" s="123" t="s">
        <v>58</v>
      </c>
      <c r="C124" s="123"/>
      <c r="D124" s="6" t="s">
        <v>3</v>
      </c>
    </row>
    <row r="125" spans="1:4">
      <c r="A125" s="7" t="s">
        <v>4</v>
      </c>
      <c r="B125" s="8" t="s">
        <v>59</v>
      </c>
      <c r="C125" s="8"/>
      <c r="D125" s="13">
        <v>4.71</v>
      </c>
    </row>
    <row r="126" spans="1:4">
      <c r="A126" s="7" t="s">
        <v>6</v>
      </c>
      <c r="B126" s="8" t="s">
        <v>60</v>
      </c>
      <c r="C126" s="8"/>
      <c r="D126" s="13"/>
    </row>
    <row r="127" spans="1:4">
      <c r="A127" s="7" t="s">
        <v>8</v>
      </c>
      <c r="B127" s="8" t="s">
        <v>61</v>
      </c>
      <c r="C127" s="8"/>
      <c r="D127" s="13">
        <v>70.180000000000007</v>
      </c>
    </row>
    <row r="128" spans="1:4">
      <c r="A128" s="7" t="s">
        <v>10</v>
      </c>
      <c r="B128" s="8" t="s">
        <v>125</v>
      </c>
      <c r="C128" s="8"/>
      <c r="D128" s="13">
        <v>2</v>
      </c>
    </row>
    <row r="129" spans="1:4">
      <c r="A129" s="115" t="s">
        <v>37</v>
      </c>
      <c r="B129" s="115"/>
      <c r="C129" s="115"/>
      <c r="D129" s="20">
        <f>SUM(D125:D128)</f>
        <v>76.89</v>
      </c>
    </row>
    <row r="132" spans="1:4">
      <c r="A132" s="120" t="s">
        <v>62</v>
      </c>
      <c r="B132" s="120"/>
      <c r="C132" s="120"/>
      <c r="D132" s="120"/>
    </row>
    <row r="134" spans="1:4">
      <c r="A134" s="6">
        <v>6</v>
      </c>
      <c r="B134" s="11" t="s">
        <v>63</v>
      </c>
      <c r="C134" s="6" t="s">
        <v>26</v>
      </c>
      <c r="D134" s="6" t="s">
        <v>3</v>
      </c>
    </row>
    <row r="135" spans="1:4">
      <c r="A135" s="7" t="s">
        <v>4</v>
      </c>
      <c r="B135" s="8" t="s">
        <v>64</v>
      </c>
      <c r="C135" s="9">
        <v>1E-3</v>
      </c>
      <c r="D135" s="14">
        <f>D155*C135</f>
        <v>2.6512282000000003</v>
      </c>
    </row>
    <row r="136" spans="1:4">
      <c r="A136" s="7" t="s">
        <v>6</v>
      </c>
      <c r="B136" s="8" t="s">
        <v>65</v>
      </c>
      <c r="C136" s="9">
        <v>1.1000000000000001E-3</v>
      </c>
      <c r="D136" s="13">
        <f>(D155+D135)*C136</f>
        <v>2.9192673710200001</v>
      </c>
    </row>
    <row r="137" spans="1:4">
      <c r="A137" s="7" t="s">
        <v>8</v>
      </c>
      <c r="B137" s="8" t="s">
        <v>66</v>
      </c>
      <c r="C137" s="12">
        <f>SUM(C138:C143)</f>
        <v>8.6499999999999994E-2</v>
      </c>
      <c r="D137" s="13">
        <f>(D155+D135+D136)*C137/(1-C137)</f>
        <v>251.57426071909492</v>
      </c>
    </row>
    <row r="138" spans="1:4">
      <c r="A138" s="7"/>
      <c r="B138" s="8" t="s">
        <v>67</v>
      </c>
      <c r="C138" s="9"/>
      <c r="D138" s="14">
        <f>$D$157*C138</f>
        <v>0</v>
      </c>
    </row>
    <row r="139" spans="1:4">
      <c r="A139" s="7"/>
      <c r="B139" s="25" t="s">
        <v>102</v>
      </c>
      <c r="C139" s="9">
        <v>6.4999999999999997E-3</v>
      </c>
      <c r="D139" s="14">
        <f t="shared" ref="D139:D140" si="3">$D$157*C139</f>
        <v>18.904404999999997</v>
      </c>
    </row>
    <row r="140" spans="1:4">
      <c r="A140" s="7"/>
      <c r="B140" s="25" t="s">
        <v>103</v>
      </c>
      <c r="C140" s="9">
        <v>0.03</v>
      </c>
      <c r="D140" s="14">
        <f t="shared" si="3"/>
        <v>87.251099999999994</v>
      </c>
    </row>
    <row r="141" spans="1:4">
      <c r="A141" s="7"/>
      <c r="B141" s="8" t="s">
        <v>68</v>
      </c>
      <c r="C141" s="7"/>
      <c r="D141" s="14">
        <f t="shared" ref="D141:D142" si="4">$D$157*C141</f>
        <v>0</v>
      </c>
    </row>
    <row r="142" spans="1:4">
      <c r="A142" s="7"/>
      <c r="B142" s="8" t="s">
        <v>69</v>
      </c>
      <c r="C142" s="9"/>
      <c r="D142" s="14">
        <f t="shared" si="4"/>
        <v>0</v>
      </c>
    </row>
    <row r="143" spans="1:4">
      <c r="A143" s="7"/>
      <c r="B143" s="25" t="s">
        <v>104</v>
      </c>
      <c r="C143" s="9">
        <v>0.05</v>
      </c>
      <c r="D143" s="14">
        <f t="shared" ref="D143" si="5">$D$157*C143</f>
        <v>145.41849999999999</v>
      </c>
    </row>
    <row r="144" spans="1:4" ht="13.5">
      <c r="A144" s="124" t="s">
        <v>37</v>
      </c>
      <c r="B144" s="125"/>
      <c r="C144" s="21">
        <f>(1+C136)*(1+C135)/(1-C137)-1</f>
        <v>9.6990804597701041E-2</v>
      </c>
      <c r="D144" s="19">
        <f>SUM(D135:D137)</f>
        <v>257.14475629011491</v>
      </c>
    </row>
    <row r="147" spans="1:4">
      <c r="A147" s="120" t="s">
        <v>70</v>
      </c>
      <c r="B147" s="120"/>
      <c r="C147" s="120"/>
      <c r="D147" s="120"/>
    </row>
    <row r="149" spans="1:4">
      <c r="A149" s="6"/>
      <c r="B149" s="115" t="s">
        <v>71</v>
      </c>
      <c r="C149" s="115"/>
      <c r="D149" s="6" t="s">
        <v>3</v>
      </c>
    </row>
    <row r="150" spans="1:4">
      <c r="A150" s="6" t="s">
        <v>4</v>
      </c>
      <c r="B150" s="116" t="s">
        <v>1</v>
      </c>
      <c r="C150" s="116"/>
      <c r="D150" s="22">
        <f>D33</f>
        <v>1212.03</v>
      </c>
    </row>
    <row r="151" spans="1:4">
      <c r="A151" s="6" t="s">
        <v>6</v>
      </c>
      <c r="B151" s="116" t="s">
        <v>17</v>
      </c>
      <c r="C151" s="116"/>
      <c r="D151" s="22">
        <f>D77</f>
        <v>1237.5682000000002</v>
      </c>
    </row>
    <row r="152" spans="1:4">
      <c r="A152" s="6" t="s">
        <v>8</v>
      </c>
      <c r="B152" s="116" t="s">
        <v>45</v>
      </c>
      <c r="C152" s="116"/>
      <c r="D152" s="22">
        <f>D89</f>
        <v>74.62</v>
      </c>
    </row>
    <row r="153" spans="1:4">
      <c r="A153" s="6" t="s">
        <v>10</v>
      </c>
      <c r="B153" s="116" t="s">
        <v>52</v>
      </c>
      <c r="C153" s="116"/>
      <c r="D153" s="22">
        <f>D119</f>
        <v>50.120000000000005</v>
      </c>
    </row>
    <row r="154" spans="1:4">
      <c r="A154" s="6" t="s">
        <v>12</v>
      </c>
      <c r="B154" s="116" t="s">
        <v>57</v>
      </c>
      <c r="C154" s="116"/>
      <c r="D154" s="22">
        <f>D129</f>
        <v>76.89</v>
      </c>
    </row>
    <row r="155" spans="1:4">
      <c r="A155" s="115" t="s">
        <v>101</v>
      </c>
      <c r="B155" s="115"/>
      <c r="C155" s="115"/>
      <c r="D155" s="23">
        <f>SUM(D150:D154)</f>
        <v>2651.2282</v>
      </c>
    </row>
    <row r="156" spans="1:4">
      <c r="A156" s="6" t="s">
        <v>32</v>
      </c>
      <c r="B156" s="116" t="s">
        <v>72</v>
      </c>
      <c r="C156" s="116"/>
      <c r="D156" s="24">
        <f>D144</f>
        <v>257.14475629011491</v>
      </c>
    </row>
    <row r="157" spans="1:4">
      <c r="A157" s="115" t="s">
        <v>73</v>
      </c>
      <c r="B157" s="115"/>
      <c r="C157" s="115"/>
      <c r="D157" s="23">
        <f>ROUND(SUM(D155:D156),2)</f>
        <v>2908.37</v>
      </c>
    </row>
  </sheetData>
  <mergeCells count="72">
    <mergeCell ref="B154:C154"/>
    <mergeCell ref="A155:C155"/>
    <mergeCell ref="A60:D60"/>
    <mergeCell ref="B62:C62"/>
    <mergeCell ref="B63:C63"/>
    <mergeCell ref="B64:C64"/>
    <mergeCell ref="A71:D71"/>
    <mergeCell ref="B73:C73"/>
    <mergeCell ref="B74:C74"/>
    <mergeCell ref="B75:C75"/>
    <mergeCell ref="B76:C76"/>
    <mergeCell ref="A77:C77"/>
    <mergeCell ref="A80:D80"/>
    <mergeCell ref="B82:C82"/>
    <mergeCell ref="A104:C104"/>
    <mergeCell ref="A107:D107"/>
    <mergeCell ref="A1:D1"/>
    <mergeCell ref="A46:D46"/>
    <mergeCell ref="A57:B57"/>
    <mergeCell ref="A38:D38"/>
    <mergeCell ref="B40:C40"/>
    <mergeCell ref="B29:C29"/>
    <mergeCell ref="B30:C30"/>
    <mergeCell ref="B32:C32"/>
    <mergeCell ref="B31:C31"/>
    <mergeCell ref="A33:C33"/>
    <mergeCell ref="A15:D15"/>
    <mergeCell ref="B25:C25"/>
    <mergeCell ref="B26:C26"/>
    <mergeCell ref="B27:C27"/>
    <mergeCell ref="A3:D3"/>
    <mergeCell ref="A10:D10"/>
    <mergeCell ref="A95:D95"/>
    <mergeCell ref="B97:C97"/>
    <mergeCell ref="B65:C65"/>
    <mergeCell ref="A68:C68"/>
    <mergeCell ref="A92:D92"/>
    <mergeCell ref="A89:C89"/>
    <mergeCell ref="B66:C66"/>
    <mergeCell ref="B67:C67"/>
    <mergeCell ref="B109:C109"/>
    <mergeCell ref="A111:C111"/>
    <mergeCell ref="A114:D114"/>
    <mergeCell ref="B116:C116"/>
    <mergeCell ref="B117:C117"/>
    <mergeCell ref="B156:C156"/>
    <mergeCell ref="A157:C157"/>
    <mergeCell ref="A132:D132"/>
    <mergeCell ref="B110:C110"/>
    <mergeCell ref="B118:C118"/>
    <mergeCell ref="A119:C119"/>
    <mergeCell ref="A122:D122"/>
    <mergeCell ref="B124:C124"/>
    <mergeCell ref="A129:C129"/>
    <mergeCell ref="A144:B144"/>
    <mergeCell ref="A147:D147"/>
    <mergeCell ref="B149:C149"/>
    <mergeCell ref="B150:C150"/>
    <mergeCell ref="B151:C151"/>
    <mergeCell ref="B152:C152"/>
    <mergeCell ref="B153:C153"/>
    <mergeCell ref="A12:B12"/>
    <mergeCell ref="A13:B13"/>
    <mergeCell ref="C18:D18"/>
    <mergeCell ref="A43:B43"/>
    <mergeCell ref="B28:C28"/>
    <mergeCell ref="C17:D17"/>
    <mergeCell ref="C19:D19"/>
    <mergeCell ref="C20:D20"/>
    <mergeCell ref="C21:D21"/>
    <mergeCell ref="A23:D23"/>
    <mergeCell ref="A36:D3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128" sqref="D128"/>
    </sheetView>
  </sheetViews>
  <sheetFormatPr defaultRowHeight="12.7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>
      <c r="A1" s="129" t="s">
        <v>0</v>
      </c>
      <c r="B1" s="129"/>
      <c r="C1" s="129"/>
      <c r="D1" s="129"/>
    </row>
    <row r="2" spans="1:4" ht="15.75">
      <c r="A2" s="26"/>
      <c r="B2" s="26"/>
      <c r="C2" s="26"/>
      <c r="D2" s="26"/>
    </row>
    <row r="3" spans="1:4">
      <c r="A3" s="119" t="s">
        <v>90</v>
      </c>
      <c r="B3" s="119"/>
      <c r="C3" s="119"/>
      <c r="D3" s="119"/>
    </row>
    <row r="4" spans="1:4">
      <c r="A4" s="2"/>
      <c r="B4" s="2"/>
      <c r="C4" s="2"/>
      <c r="D4" s="2"/>
    </row>
    <row r="5" spans="1:4">
      <c r="A5" s="5" t="s">
        <v>4</v>
      </c>
      <c r="B5" s="28" t="s">
        <v>91</v>
      </c>
      <c r="C5" s="27"/>
      <c r="D5" s="46">
        <v>44662</v>
      </c>
    </row>
    <row r="6" spans="1:4">
      <c r="A6" s="5" t="s">
        <v>6</v>
      </c>
      <c r="B6" s="28" t="s">
        <v>92</v>
      </c>
      <c r="C6" s="27"/>
      <c r="D6" s="57" t="s">
        <v>172</v>
      </c>
    </row>
    <row r="7" spans="1:4">
      <c r="A7" s="5" t="s">
        <v>8</v>
      </c>
      <c r="B7" s="28" t="s">
        <v>93</v>
      </c>
      <c r="C7" s="27"/>
      <c r="D7" s="57">
        <v>2022</v>
      </c>
    </row>
    <row r="8" spans="1:4">
      <c r="A8" s="5" t="s">
        <v>10</v>
      </c>
      <c r="B8" s="28" t="s">
        <v>94</v>
      </c>
      <c r="C8" s="27"/>
      <c r="D8" s="57">
        <v>12</v>
      </c>
    </row>
    <row r="10" spans="1:4">
      <c r="A10" s="119" t="s">
        <v>95</v>
      </c>
      <c r="B10" s="119"/>
      <c r="C10" s="119"/>
      <c r="D10" s="119"/>
    </row>
    <row r="11" spans="1:4">
      <c r="A11" s="2"/>
      <c r="B11" s="2"/>
      <c r="C11" s="2"/>
      <c r="D11" s="2"/>
    </row>
    <row r="12" spans="1:4" ht="38.25">
      <c r="A12" s="111" t="s">
        <v>96</v>
      </c>
      <c r="B12" s="111"/>
      <c r="C12" s="31" t="s">
        <v>97</v>
      </c>
      <c r="D12" s="29" t="s">
        <v>98</v>
      </c>
    </row>
    <row r="13" spans="1:4">
      <c r="A13" s="112" t="s">
        <v>111</v>
      </c>
      <c r="B13" s="112"/>
      <c r="C13" s="36" t="s">
        <v>106</v>
      </c>
      <c r="D13" s="32" t="s">
        <v>107</v>
      </c>
    </row>
    <row r="15" spans="1:4">
      <c r="A15" s="119" t="s">
        <v>74</v>
      </c>
      <c r="B15" s="119"/>
      <c r="C15" s="119"/>
      <c r="D15" s="119"/>
    </row>
    <row r="16" spans="1:4">
      <c r="A16" s="2"/>
      <c r="B16" s="2"/>
      <c r="C16" s="2"/>
      <c r="D16" s="2"/>
    </row>
    <row r="17" spans="1:4">
      <c r="A17" s="5">
        <v>1</v>
      </c>
      <c r="B17" s="5" t="s">
        <v>75</v>
      </c>
      <c r="C17" s="113" t="s">
        <v>111</v>
      </c>
      <c r="D17" s="114"/>
    </row>
    <row r="18" spans="1:4">
      <c r="A18" s="5">
        <v>2</v>
      </c>
      <c r="B18" s="5" t="s">
        <v>99</v>
      </c>
      <c r="C18" s="113" t="s">
        <v>112</v>
      </c>
      <c r="D18" s="114"/>
    </row>
    <row r="19" spans="1:4">
      <c r="A19" s="5">
        <v>3</v>
      </c>
      <c r="B19" s="5" t="s">
        <v>76</v>
      </c>
      <c r="C19" s="117">
        <v>1230.3499999999999</v>
      </c>
      <c r="D19" s="118"/>
    </row>
    <row r="20" spans="1:4">
      <c r="A20" s="5">
        <v>4</v>
      </c>
      <c r="B20" s="5" t="s">
        <v>77</v>
      </c>
      <c r="C20" s="113"/>
      <c r="D20" s="114"/>
    </row>
    <row r="21" spans="1:4">
      <c r="A21" s="5">
        <v>5</v>
      </c>
      <c r="B21" s="5" t="s">
        <v>78</v>
      </c>
      <c r="C21" s="113"/>
      <c r="D21" s="114"/>
    </row>
    <row r="23" spans="1:4">
      <c r="A23" s="119" t="s">
        <v>1</v>
      </c>
      <c r="B23" s="119"/>
      <c r="C23" s="119"/>
      <c r="D23" s="119"/>
    </row>
    <row r="25" spans="1:4">
      <c r="A25" s="33">
        <v>1</v>
      </c>
      <c r="B25" s="115" t="s">
        <v>2</v>
      </c>
      <c r="C25" s="115"/>
      <c r="D25" s="33" t="s">
        <v>3</v>
      </c>
    </row>
    <row r="26" spans="1:4">
      <c r="A26" s="31" t="s">
        <v>4</v>
      </c>
      <c r="B26" s="116" t="s">
        <v>5</v>
      </c>
      <c r="C26" s="116"/>
      <c r="D26" s="13">
        <v>1230.3499999999999</v>
      </c>
    </row>
    <row r="27" spans="1:4">
      <c r="A27" s="31" t="s">
        <v>6</v>
      </c>
      <c r="B27" s="116" t="s">
        <v>7</v>
      </c>
      <c r="C27" s="116"/>
      <c r="D27" s="13"/>
    </row>
    <row r="28" spans="1:4">
      <c r="A28" s="31" t="s">
        <v>8</v>
      </c>
      <c r="B28" s="116" t="s">
        <v>9</v>
      </c>
      <c r="C28" s="116"/>
      <c r="D28" s="13"/>
    </row>
    <row r="29" spans="1:4">
      <c r="A29" s="31" t="s">
        <v>10</v>
      </c>
      <c r="B29" s="116" t="s">
        <v>11</v>
      </c>
      <c r="C29" s="116"/>
      <c r="D29" s="13"/>
    </row>
    <row r="30" spans="1:4">
      <c r="A30" s="31" t="s">
        <v>12</v>
      </c>
      <c r="B30" s="116" t="s">
        <v>13</v>
      </c>
      <c r="C30" s="116"/>
      <c r="D30" s="13"/>
    </row>
    <row r="31" spans="1:4">
      <c r="A31" s="31"/>
      <c r="B31" s="116"/>
      <c r="C31" s="116"/>
      <c r="D31" s="13"/>
    </row>
    <row r="32" spans="1:4">
      <c r="A32" s="31" t="s">
        <v>14</v>
      </c>
      <c r="B32" s="116" t="s">
        <v>15</v>
      </c>
      <c r="C32" s="116"/>
      <c r="D32" s="13"/>
    </row>
    <row r="33" spans="1:4">
      <c r="A33" s="115" t="s">
        <v>16</v>
      </c>
      <c r="B33" s="115"/>
      <c r="C33" s="115"/>
      <c r="D33" s="20">
        <f>SUM(D26:D32)</f>
        <v>1230.3499999999999</v>
      </c>
    </row>
    <row r="36" spans="1:4">
      <c r="A36" s="120" t="s">
        <v>17</v>
      </c>
      <c r="B36" s="120"/>
      <c r="C36" s="120"/>
      <c r="D36" s="120"/>
    </row>
    <row r="37" spans="1:4">
      <c r="A37" s="3"/>
    </row>
    <row r="38" spans="1:4">
      <c r="A38" s="127" t="s">
        <v>18</v>
      </c>
      <c r="B38" s="127"/>
      <c r="C38" s="127"/>
      <c r="D38" s="127"/>
    </row>
    <row r="40" spans="1:4">
      <c r="A40" s="33" t="s">
        <v>19</v>
      </c>
      <c r="B40" s="115" t="s">
        <v>20</v>
      </c>
      <c r="C40" s="115"/>
      <c r="D40" s="33" t="s">
        <v>3</v>
      </c>
    </row>
    <row r="41" spans="1:4">
      <c r="A41" s="31" t="s">
        <v>4</v>
      </c>
      <c r="B41" s="34" t="s">
        <v>21</v>
      </c>
      <c r="C41" s="12">
        <f>TRUNC(1/12,4)</f>
        <v>8.3299999999999999E-2</v>
      </c>
      <c r="D41" s="13">
        <f>TRUNC($D$33*C41,2)</f>
        <v>102.48</v>
      </c>
    </row>
    <row r="42" spans="1:4">
      <c r="A42" s="31" t="s">
        <v>6</v>
      </c>
      <c r="B42" s="34" t="s">
        <v>22</v>
      </c>
      <c r="C42" s="12">
        <f>TRUNC(((1+1/3)/12),4)</f>
        <v>0.1111</v>
      </c>
      <c r="D42" s="13">
        <f>TRUNC($D$33*C42,2)</f>
        <v>136.69</v>
      </c>
    </row>
    <row r="43" spans="1:4">
      <c r="A43" s="115" t="s">
        <v>16</v>
      </c>
      <c r="B43" s="115"/>
      <c r="C43" s="30">
        <f>SUM(C41:C42)</f>
        <v>0.19440000000000002</v>
      </c>
      <c r="D43" s="19">
        <f>SUM(D41:D42)</f>
        <v>239.17000000000002</v>
      </c>
    </row>
    <row r="46" spans="1:4">
      <c r="A46" s="130" t="s">
        <v>23</v>
      </c>
      <c r="B46" s="130"/>
      <c r="C46" s="130"/>
      <c r="D46" s="130"/>
    </row>
    <row r="48" spans="1:4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>
      <c r="A49" s="31" t="s">
        <v>4</v>
      </c>
      <c r="B49" s="34" t="s">
        <v>27</v>
      </c>
      <c r="C49" s="9">
        <v>0.2</v>
      </c>
      <c r="D49" s="13">
        <f>TRUNC(($D$33+$D$43)*C49,2)</f>
        <v>293.89999999999998</v>
      </c>
    </row>
    <row r="50" spans="1:4">
      <c r="A50" s="31" t="s">
        <v>6</v>
      </c>
      <c r="B50" s="34" t="s">
        <v>28</v>
      </c>
      <c r="C50" s="9">
        <v>2.5000000000000001E-2</v>
      </c>
      <c r="D50" s="13">
        <f t="shared" ref="D50:D56" si="0">TRUNC(($D$33+$D$43)*C50,2)</f>
        <v>36.729999999999997</v>
      </c>
    </row>
    <row r="51" spans="1:4">
      <c r="A51" s="31" t="s">
        <v>8</v>
      </c>
      <c r="B51" s="34" t="s">
        <v>29</v>
      </c>
      <c r="C51" s="16">
        <v>0.03</v>
      </c>
      <c r="D51" s="13">
        <f t="shared" si="0"/>
        <v>44.08</v>
      </c>
    </row>
    <row r="52" spans="1:4">
      <c r="A52" s="31" t="s">
        <v>10</v>
      </c>
      <c r="B52" s="34" t="s">
        <v>30</v>
      </c>
      <c r="C52" s="9">
        <v>1.4999999999999999E-2</v>
      </c>
      <c r="D52" s="13">
        <f t="shared" si="0"/>
        <v>22.04</v>
      </c>
    </row>
    <row r="53" spans="1:4">
      <c r="A53" s="31" t="s">
        <v>12</v>
      </c>
      <c r="B53" s="34" t="s">
        <v>31</v>
      </c>
      <c r="C53" s="9">
        <v>0.01</v>
      </c>
      <c r="D53" s="13">
        <f t="shared" si="0"/>
        <v>14.69</v>
      </c>
    </row>
    <row r="54" spans="1:4">
      <c r="A54" s="31" t="s">
        <v>32</v>
      </c>
      <c r="B54" s="34" t="s">
        <v>33</v>
      </c>
      <c r="C54" s="9">
        <v>6.0000000000000001E-3</v>
      </c>
      <c r="D54" s="13">
        <f t="shared" si="0"/>
        <v>8.81</v>
      </c>
    </row>
    <row r="55" spans="1:4">
      <c r="A55" s="31" t="s">
        <v>14</v>
      </c>
      <c r="B55" s="34" t="s">
        <v>34</v>
      </c>
      <c r="C55" s="9">
        <v>2E-3</v>
      </c>
      <c r="D55" s="13">
        <f t="shared" si="0"/>
        <v>2.93</v>
      </c>
    </row>
    <row r="56" spans="1:4">
      <c r="A56" s="31" t="s">
        <v>35</v>
      </c>
      <c r="B56" s="34" t="s">
        <v>36</v>
      </c>
      <c r="C56" s="9">
        <v>0.08</v>
      </c>
      <c r="D56" s="13">
        <f t="shared" si="0"/>
        <v>117.56</v>
      </c>
    </row>
    <row r="57" spans="1:4">
      <c r="A57" s="115" t="s">
        <v>37</v>
      </c>
      <c r="B57" s="115"/>
      <c r="C57" s="15">
        <f>SUM(C49:C56)</f>
        <v>0.36800000000000005</v>
      </c>
      <c r="D57" s="19">
        <f>SUM(D49:D56)</f>
        <v>540.74</v>
      </c>
    </row>
    <row r="60" spans="1:4">
      <c r="A60" s="127" t="s">
        <v>38</v>
      </c>
      <c r="B60" s="127"/>
      <c r="C60" s="127"/>
      <c r="D60" s="127"/>
    </row>
    <row r="62" spans="1:4">
      <c r="A62" s="33" t="s">
        <v>39</v>
      </c>
      <c r="B62" s="126" t="s">
        <v>40</v>
      </c>
      <c r="C62" s="126"/>
      <c r="D62" s="33" t="s">
        <v>3</v>
      </c>
    </row>
    <row r="63" spans="1:4">
      <c r="A63" s="31" t="s">
        <v>4</v>
      </c>
      <c r="B63" s="116" t="s">
        <v>41</v>
      </c>
      <c r="C63" s="116"/>
      <c r="D63" s="13">
        <f>(21*2*4.4)-(D26*0.06)</f>
        <v>110.97900000000001</v>
      </c>
    </row>
    <row r="64" spans="1:4">
      <c r="A64" s="31" t="s">
        <v>6</v>
      </c>
      <c r="B64" s="116" t="s">
        <v>42</v>
      </c>
      <c r="C64" s="116"/>
      <c r="D64" s="13">
        <f>13.1*0.8*21</f>
        <v>220.08</v>
      </c>
    </row>
    <row r="65" spans="1:5">
      <c r="A65" s="31" t="s">
        <v>8</v>
      </c>
      <c r="B65" s="116" t="s">
        <v>110</v>
      </c>
      <c r="C65" s="116"/>
      <c r="D65" s="13">
        <v>122.19</v>
      </c>
    </row>
    <row r="66" spans="1:5">
      <c r="A66" s="45" t="s">
        <v>10</v>
      </c>
      <c r="B66" s="116" t="s">
        <v>127</v>
      </c>
      <c r="C66" s="116"/>
      <c r="D66" s="13">
        <v>11.11</v>
      </c>
    </row>
    <row r="67" spans="1:5">
      <c r="A67" s="45" t="s">
        <v>12</v>
      </c>
      <c r="B67" s="116" t="s">
        <v>128</v>
      </c>
      <c r="C67" s="116"/>
      <c r="D67" s="13">
        <v>3.81</v>
      </c>
    </row>
    <row r="68" spans="1:5">
      <c r="A68" s="115" t="s">
        <v>16</v>
      </c>
      <c r="B68" s="115"/>
      <c r="C68" s="115"/>
      <c r="D68" s="19">
        <f>SUM(D63:D67)</f>
        <v>468.16900000000004</v>
      </c>
    </row>
    <row r="71" spans="1:5">
      <c r="A71" s="127" t="s">
        <v>43</v>
      </c>
      <c r="B71" s="127"/>
      <c r="C71" s="127"/>
      <c r="D71" s="127"/>
    </row>
    <row r="73" spans="1:5">
      <c r="A73" s="33">
        <v>2</v>
      </c>
      <c r="B73" s="126" t="s">
        <v>44</v>
      </c>
      <c r="C73" s="126"/>
      <c r="D73" s="33" t="s">
        <v>3</v>
      </c>
    </row>
    <row r="74" spans="1:5">
      <c r="A74" s="31" t="s">
        <v>19</v>
      </c>
      <c r="B74" s="116" t="s">
        <v>20</v>
      </c>
      <c r="C74" s="116"/>
      <c r="D74" s="14">
        <f>D43</f>
        <v>239.17000000000002</v>
      </c>
    </row>
    <row r="75" spans="1:5">
      <c r="A75" s="31" t="s">
        <v>24</v>
      </c>
      <c r="B75" s="116" t="s">
        <v>25</v>
      </c>
      <c r="C75" s="116"/>
      <c r="D75" s="14">
        <f>D57</f>
        <v>540.74</v>
      </c>
    </row>
    <row r="76" spans="1:5">
      <c r="A76" s="31" t="s">
        <v>39</v>
      </c>
      <c r="B76" s="116" t="s">
        <v>40</v>
      </c>
      <c r="C76" s="116"/>
      <c r="D76" s="14">
        <f>D68</f>
        <v>468.16900000000004</v>
      </c>
    </row>
    <row r="77" spans="1:5">
      <c r="A77" s="115" t="s">
        <v>16</v>
      </c>
      <c r="B77" s="115"/>
      <c r="C77" s="115"/>
      <c r="D77" s="19">
        <f>SUM(D74:D76)</f>
        <v>1248.0790000000002</v>
      </c>
    </row>
    <row r="78" spans="1:5">
      <c r="A78" s="4"/>
      <c r="E78" s="18"/>
    </row>
    <row r="80" spans="1:5">
      <c r="A80" s="120" t="s">
        <v>45</v>
      </c>
      <c r="B80" s="120"/>
      <c r="C80" s="120"/>
      <c r="D80" s="120"/>
      <c r="E80" s="17"/>
    </row>
    <row r="81" spans="1:5" ht="12.75" customHeight="1">
      <c r="E81" s="18"/>
    </row>
    <row r="82" spans="1:5">
      <c r="A82" s="33">
        <v>3</v>
      </c>
      <c r="B82" s="126" t="s">
        <v>46</v>
      </c>
      <c r="C82" s="126"/>
      <c r="D82" s="33" t="s">
        <v>3</v>
      </c>
    </row>
    <row r="83" spans="1:5">
      <c r="A83" s="31" t="s">
        <v>4</v>
      </c>
      <c r="B83" s="10" t="s">
        <v>47</v>
      </c>
      <c r="C83" s="9">
        <f>TRUNC(((1/12)*5%),4)</f>
        <v>4.1000000000000003E-3</v>
      </c>
      <c r="D83" s="13">
        <f>TRUNC($D$33*C83,2)</f>
        <v>5.04</v>
      </c>
    </row>
    <row r="84" spans="1:5">
      <c r="A84" s="31" t="s">
        <v>6</v>
      </c>
      <c r="B84" s="10" t="s">
        <v>48</v>
      </c>
      <c r="C84" s="9">
        <v>0.08</v>
      </c>
      <c r="D84" s="13">
        <f>TRUNC(D83*C84,2)</f>
        <v>0.4</v>
      </c>
    </row>
    <row r="85" spans="1:5">
      <c r="A85" s="31" t="s">
        <v>8</v>
      </c>
      <c r="B85" s="10" t="s">
        <v>49</v>
      </c>
      <c r="C85" s="9">
        <f>TRUNC(8%*5%*40%,4)</f>
        <v>1.6000000000000001E-3</v>
      </c>
      <c r="D85" s="13">
        <f>TRUNC($D$33*C85,2)</f>
        <v>1.96</v>
      </c>
    </row>
    <row r="86" spans="1:5">
      <c r="A86" s="31" t="s">
        <v>10</v>
      </c>
      <c r="B86" s="10" t="s">
        <v>50</v>
      </c>
      <c r="C86" s="9">
        <f>TRUNC(((7/30)/12)*95%,4)</f>
        <v>1.84E-2</v>
      </c>
      <c r="D86" s="13">
        <f>TRUNC($D$33*C86,2)</f>
        <v>22.63</v>
      </c>
    </row>
    <row r="87" spans="1:5" ht="25.5">
      <c r="A87" s="31" t="s">
        <v>12</v>
      </c>
      <c r="B87" s="10" t="s">
        <v>100</v>
      </c>
      <c r="C87" s="9">
        <f>C57</f>
        <v>0.36800000000000005</v>
      </c>
      <c r="D87" s="13">
        <f>TRUNC(D86*C87,2)</f>
        <v>8.32</v>
      </c>
    </row>
    <row r="88" spans="1:5">
      <c r="A88" s="31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37.4</v>
      </c>
    </row>
    <row r="89" spans="1:5">
      <c r="A89" s="124" t="s">
        <v>16</v>
      </c>
      <c r="B89" s="125"/>
      <c r="C89" s="128"/>
      <c r="D89" s="19">
        <f>SUM(D83:D88)</f>
        <v>75.75</v>
      </c>
    </row>
    <row r="92" spans="1:5">
      <c r="A92" s="120" t="s">
        <v>52</v>
      </c>
      <c r="B92" s="120"/>
      <c r="C92" s="120"/>
      <c r="D92" s="120"/>
    </row>
    <row r="95" spans="1:5">
      <c r="A95" s="127" t="s">
        <v>79</v>
      </c>
      <c r="B95" s="127"/>
      <c r="C95" s="127"/>
      <c r="D95" s="127"/>
    </row>
    <row r="96" spans="1:5">
      <c r="A96" s="3"/>
    </row>
    <row r="97" spans="1:6">
      <c r="A97" s="33" t="s">
        <v>53</v>
      </c>
      <c r="B97" s="126" t="s">
        <v>80</v>
      </c>
      <c r="C97" s="126"/>
      <c r="D97" s="33" t="s">
        <v>3</v>
      </c>
    </row>
    <row r="98" spans="1:6">
      <c r="A98" s="31" t="s">
        <v>4</v>
      </c>
      <c r="B98" s="34" t="s">
        <v>81</v>
      </c>
      <c r="C98" s="9">
        <f>TRUNC(((1+1/3)/12)/12,4)</f>
        <v>9.1999999999999998E-3</v>
      </c>
      <c r="D98" s="13">
        <f t="shared" ref="D98:D103" si="2">TRUNC(($D$33+$D$77+$D$89)*C98,2)</f>
        <v>23.49</v>
      </c>
    </row>
    <row r="99" spans="1:6">
      <c r="A99" s="31" t="s">
        <v>6</v>
      </c>
      <c r="B99" s="34" t="s">
        <v>82</v>
      </c>
      <c r="C99" s="9">
        <f>TRUNC(((2/30)/12),4)</f>
        <v>5.4999999999999997E-3</v>
      </c>
      <c r="D99" s="13">
        <f t="shared" si="2"/>
        <v>14.04</v>
      </c>
    </row>
    <row r="100" spans="1:6">
      <c r="A100" s="31" t="s">
        <v>8</v>
      </c>
      <c r="B100" s="34" t="s">
        <v>83</v>
      </c>
      <c r="C100" s="9">
        <f>TRUNC(((5/30)/12)*2%,4)</f>
        <v>2.0000000000000001E-4</v>
      </c>
      <c r="D100" s="13">
        <f t="shared" si="2"/>
        <v>0.51</v>
      </c>
    </row>
    <row r="101" spans="1:6">
      <c r="A101" s="31" t="s">
        <v>10</v>
      </c>
      <c r="B101" s="34" t="s">
        <v>84</v>
      </c>
      <c r="C101" s="9">
        <f>TRUNC(((15/30)/12)*8%,4)</f>
        <v>3.3E-3</v>
      </c>
      <c r="D101" s="13">
        <f t="shared" si="2"/>
        <v>8.42</v>
      </c>
    </row>
    <row r="102" spans="1:6">
      <c r="A102" s="31" t="s">
        <v>12</v>
      </c>
      <c r="B102" s="34" t="s">
        <v>85</v>
      </c>
      <c r="C102" s="9">
        <f>((1+1/3)/12)*3%*(6/12)</f>
        <v>1.6666666666666666E-3</v>
      </c>
      <c r="D102" s="13">
        <f t="shared" si="2"/>
        <v>4.25</v>
      </c>
    </row>
    <row r="103" spans="1:6">
      <c r="A103" s="31" t="s">
        <v>32</v>
      </c>
      <c r="B103" s="34" t="s">
        <v>86</v>
      </c>
      <c r="C103" s="9"/>
      <c r="D103" s="13">
        <f t="shared" si="2"/>
        <v>0</v>
      </c>
    </row>
    <row r="104" spans="1:6">
      <c r="A104" s="115" t="s">
        <v>37</v>
      </c>
      <c r="B104" s="115"/>
      <c r="C104" s="115"/>
      <c r="D104" s="19">
        <f>SUM(D98:D103)</f>
        <v>50.71</v>
      </c>
      <c r="E104" s="17"/>
      <c r="F104" s="17"/>
    </row>
    <row r="107" spans="1:6">
      <c r="A107" s="127" t="s">
        <v>87</v>
      </c>
      <c r="B107" s="127"/>
      <c r="C107" s="127"/>
      <c r="D107" s="127"/>
    </row>
    <row r="108" spans="1:6">
      <c r="A108" s="3"/>
    </row>
    <row r="109" spans="1:6">
      <c r="A109" s="33" t="s">
        <v>54</v>
      </c>
      <c r="B109" s="126" t="s">
        <v>88</v>
      </c>
      <c r="C109" s="126"/>
      <c r="D109" s="33" t="s">
        <v>3</v>
      </c>
    </row>
    <row r="110" spans="1:6">
      <c r="A110" s="31" t="s">
        <v>4</v>
      </c>
      <c r="B110" s="121" t="s">
        <v>89</v>
      </c>
      <c r="C110" s="122"/>
      <c r="D110" s="13">
        <f>((D33+D77+D89)/220)*22*0</f>
        <v>0</v>
      </c>
    </row>
    <row r="111" spans="1:6">
      <c r="A111" s="115" t="s">
        <v>16</v>
      </c>
      <c r="B111" s="115"/>
      <c r="C111" s="115"/>
      <c r="D111" s="19">
        <f>SUM(D110)</f>
        <v>0</v>
      </c>
    </row>
    <row r="114" spans="1:4">
      <c r="A114" s="127" t="s">
        <v>55</v>
      </c>
      <c r="B114" s="127"/>
      <c r="C114" s="127"/>
      <c r="D114" s="127"/>
    </row>
    <row r="115" spans="1:4">
      <c r="A115" s="3"/>
    </row>
    <row r="116" spans="1:4">
      <c r="A116" s="33">
        <v>4</v>
      </c>
      <c r="B116" s="115" t="s">
        <v>56</v>
      </c>
      <c r="C116" s="115"/>
      <c r="D116" s="33" t="s">
        <v>3</v>
      </c>
    </row>
    <row r="117" spans="1:4">
      <c r="A117" s="31" t="s">
        <v>53</v>
      </c>
      <c r="B117" s="116" t="s">
        <v>80</v>
      </c>
      <c r="C117" s="116"/>
      <c r="D117" s="14">
        <f>D104</f>
        <v>50.71</v>
      </c>
    </row>
    <row r="118" spans="1:4">
      <c r="A118" s="31" t="s">
        <v>54</v>
      </c>
      <c r="B118" s="116" t="s">
        <v>88</v>
      </c>
      <c r="C118" s="116"/>
      <c r="D118" s="14">
        <f>D111</f>
        <v>0</v>
      </c>
    </row>
    <row r="119" spans="1:4">
      <c r="A119" s="115" t="s">
        <v>16</v>
      </c>
      <c r="B119" s="115"/>
      <c r="C119" s="115"/>
      <c r="D119" s="19">
        <f>SUM(D117:D118)</f>
        <v>50.71</v>
      </c>
    </row>
    <row r="122" spans="1:4">
      <c r="A122" s="120" t="s">
        <v>57</v>
      </c>
      <c r="B122" s="120"/>
      <c r="C122" s="120"/>
      <c r="D122" s="120"/>
    </row>
    <row r="124" spans="1:4">
      <c r="A124" s="33">
        <v>5</v>
      </c>
      <c r="B124" s="123" t="s">
        <v>58</v>
      </c>
      <c r="C124" s="123"/>
      <c r="D124" s="33" t="s">
        <v>3</v>
      </c>
    </row>
    <row r="125" spans="1:4">
      <c r="A125" s="31" t="s">
        <v>4</v>
      </c>
      <c r="B125" s="34" t="s">
        <v>59</v>
      </c>
      <c r="C125" s="34"/>
      <c r="D125" s="13">
        <v>4.71</v>
      </c>
    </row>
    <row r="126" spans="1:4">
      <c r="A126" s="31" t="s">
        <v>6</v>
      </c>
      <c r="B126" s="34" t="s">
        <v>60</v>
      </c>
      <c r="C126" s="34"/>
      <c r="D126" s="13"/>
    </row>
    <row r="127" spans="1:4">
      <c r="A127" s="31" t="s">
        <v>8</v>
      </c>
      <c r="B127" s="34" t="s">
        <v>61</v>
      </c>
      <c r="C127" s="34"/>
      <c r="D127" s="13">
        <v>70</v>
      </c>
    </row>
    <row r="128" spans="1:4">
      <c r="A128" s="31" t="s">
        <v>10</v>
      </c>
      <c r="B128" s="34" t="s">
        <v>125</v>
      </c>
      <c r="C128" s="34"/>
      <c r="D128" s="13">
        <v>2</v>
      </c>
    </row>
    <row r="129" spans="1:4">
      <c r="A129" s="115" t="s">
        <v>37</v>
      </c>
      <c r="B129" s="115"/>
      <c r="C129" s="115"/>
      <c r="D129" s="20">
        <f>SUM(D125:D128)</f>
        <v>76.709999999999994</v>
      </c>
    </row>
    <row r="132" spans="1:4">
      <c r="A132" s="120" t="s">
        <v>62</v>
      </c>
      <c r="B132" s="120"/>
      <c r="C132" s="120"/>
      <c r="D132" s="120"/>
    </row>
    <row r="134" spans="1:4">
      <c r="A134" s="33">
        <v>6</v>
      </c>
      <c r="B134" s="35" t="s">
        <v>63</v>
      </c>
      <c r="C134" s="33" t="s">
        <v>26</v>
      </c>
      <c r="D134" s="33" t="s">
        <v>3</v>
      </c>
    </row>
    <row r="135" spans="1:4">
      <c r="A135" s="31" t="s">
        <v>4</v>
      </c>
      <c r="B135" s="34" t="s">
        <v>64</v>
      </c>
      <c r="C135" s="9">
        <f>'AUX ADM'!C135</f>
        <v>1E-3</v>
      </c>
      <c r="D135" s="14">
        <f>D155*C135</f>
        <v>2.6815990000000003</v>
      </c>
    </row>
    <row r="136" spans="1:4">
      <c r="A136" s="31" t="s">
        <v>6</v>
      </c>
      <c r="B136" s="34" t="s">
        <v>65</v>
      </c>
      <c r="C136" s="9">
        <f>'AUX ADM'!C136</f>
        <v>1.1000000000000001E-3</v>
      </c>
      <c r="D136" s="13">
        <f>(D155+D135)*C136</f>
        <v>2.9527086589000002</v>
      </c>
    </row>
    <row r="137" spans="1:4">
      <c r="A137" s="31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254.45613695949081</v>
      </c>
    </row>
    <row r="138" spans="1:4">
      <c r="A138" s="31"/>
      <c r="B138" s="34" t="s">
        <v>67</v>
      </c>
      <c r="C138" s="9"/>
      <c r="D138" s="14">
        <f>$D$157*C138</f>
        <v>0</v>
      </c>
    </row>
    <row r="139" spans="1:4">
      <c r="A139" s="31"/>
      <c r="B139" s="34" t="s">
        <v>102</v>
      </c>
      <c r="C139" s="9">
        <v>6.4999999999999997E-3</v>
      </c>
      <c r="D139" s="14">
        <f t="shared" ref="D139:D143" si="3">$D$157*C139</f>
        <v>19.120985000000001</v>
      </c>
    </row>
    <row r="140" spans="1:4">
      <c r="A140" s="31"/>
      <c r="B140" s="34" t="s">
        <v>103</v>
      </c>
      <c r="C140" s="9">
        <v>0.03</v>
      </c>
      <c r="D140" s="14">
        <f t="shared" si="3"/>
        <v>88.250699999999995</v>
      </c>
    </row>
    <row r="141" spans="1:4">
      <c r="A141" s="31"/>
      <c r="B141" s="34" t="s">
        <v>68</v>
      </c>
      <c r="C141" s="31"/>
      <c r="D141" s="14">
        <f t="shared" si="3"/>
        <v>0</v>
      </c>
    </row>
    <row r="142" spans="1:4">
      <c r="A142" s="31"/>
      <c r="B142" s="34" t="s">
        <v>69</v>
      </c>
      <c r="C142" s="9"/>
      <c r="D142" s="14">
        <f t="shared" si="3"/>
        <v>0</v>
      </c>
    </row>
    <row r="143" spans="1:4">
      <c r="A143" s="31"/>
      <c r="B143" s="34" t="s">
        <v>104</v>
      </c>
      <c r="C143" s="9">
        <v>0.05</v>
      </c>
      <c r="D143" s="14">
        <f t="shared" si="3"/>
        <v>147.08450000000002</v>
      </c>
    </row>
    <row r="144" spans="1:4" ht="13.5">
      <c r="A144" s="124" t="s">
        <v>37</v>
      </c>
      <c r="B144" s="125"/>
      <c r="C144" s="21">
        <f>(1+C136)*(1+C135)/(1-C137)-1</f>
        <v>9.6990804597701041E-2</v>
      </c>
      <c r="D144" s="19">
        <f>SUM(D135:D137)</f>
        <v>260.09044461839079</v>
      </c>
    </row>
    <row r="147" spans="1:4">
      <c r="A147" s="120" t="s">
        <v>70</v>
      </c>
      <c r="B147" s="120"/>
      <c r="C147" s="120"/>
      <c r="D147" s="120"/>
    </row>
    <row r="149" spans="1:4">
      <c r="A149" s="33"/>
      <c r="B149" s="115" t="s">
        <v>71</v>
      </c>
      <c r="C149" s="115"/>
      <c r="D149" s="33" t="s">
        <v>3</v>
      </c>
    </row>
    <row r="150" spans="1:4">
      <c r="A150" s="33" t="s">
        <v>4</v>
      </c>
      <c r="B150" s="116" t="s">
        <v>1</v>
      </c>
      <c r="C150" s="116"/>
      <c r="D150" s="22">
        <f>D33</f>
        <v>1230.3499999999999</v>
      </c>
    </row>
    <row r="151" spans="1:4">
      <c r="A151" s="33" t="s">
        <v>6</v>
      </c>
      <c r="B151" s="116" t="s">
        <v>17</v>
      </c>
      <c r="C151" s="116"/>
      <c r="D151" s="22">
        <f>D77</f>
        <v>1248.0790000000002</v>
      </c>
    </row>
    <row r="152" spans="1:4">
      <c r="A152" s="33" t="s">
        <v>8</v>
      </c>
      <c r="B152" s="116" t="s">
        <v>45</v>
      </c>
      <c r="C152" s="116"/>
      <c r="D152" s="22">
        <f>D89</f>
        <v>75.75</v>
      </c>
    </row>
    <row r="153" spans="1:4">
      <c r="A153" s="33" t="s">
        <v>10</v>
      </c>
      <c r="B153" s="116" t="s">
        <v>52</v>
      </c>
      <c r="C153" s="116"/>
      <c r="D153" s="22">
        <f>D119</f>
        <v>50.71</v>
      </c>
    </row>
    <row r="154" spans="1:4">
      <c r="A154" s="33" t="s">
        <v>12</v>
      </c>
      <c r="B154" s="116" t="s">
        <v>57</v>
      </c>
      <c r="C154" s="116"/>
      <c r="D154" s="22">
        <f>D129</f>
        <v>76.709999999999994</v>
      </c>
    </row>
    <row r="155" spans="1:4">
      <c r="A155" s="115" t="s">
        <v>101</v>
      </c>
      <c r="B155" s="115"/>
      <c r="C155" s="115"/>
      <c r="D155" s="23">
        <f>SUM(D150:D154)</f>
        <v>2681.5990000000002</v>
      </c>
    </row>
    <row r="156" spans="1:4">
      <c r="A156" s="33" t="s">
        <v>32</v>
      </c>
      <c r="B156" s="116" t="s">
        <v>72</v>
      </c>
      <c r="C156" s="116"/>
      <c r="D156" s="24">
        <f>D144</f>
        <v>260.09044461839079</v>
      </c>
    </row>
    <row r="157" spans="1:4">
      <c r="A157" s="115" t="s">
        <v>73</v>
      </c>
      <c r="B157" s="115"/>
      <c r="C157" s="115"/>
      <c r="D157" s="23">
        <f>ROUND(SUM(D155:D156),2)</f>
        <v>2941.69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A68:C68"/>
    <mergeCell ref="B66:C66"/>
    <mergeCell ref="B67:C67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128" sqref="D128"/>
    </sheetView>
  </sheetViews>
  <sheetFormatPr defaultRowHeight="12.7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>
      <c r="A1" s="129" t="s">
        <v>0</v>
      </c>
      <c r="B1" s="129"/>
      <c r="C1" s="129"/>
      <c r="D1" s="129"/>
    </row>
    <row r="2" spans="1:4" ht="15.75">
      <c r="A2" s="26"/>
      <c r="B2" s="26"/>
      <c r="C2" s="26"/>
      <c r="D2" s="26"/>
    </row>
    <row r="3" spans="1:4">
      <c r="A3" s="119" t="s">
        <v>90</v>
      </c>
      <c r="B3" s="119"/>
      <c r="C3" s="119"/>
      <c r="D3" s="119"/>
    </row>
    <row r="4" spans="1:4">
      <c r="A4" s="2"/>
      <c r="B4" s="2"/>
      <c r="C4" s="2"/>
      <c r="D4" s="2"/>
    </row>
    <row r="5" spans="1:4">
      <c r="A5" s="5" t="s">
        <v>4</v>
      </c>
      <c r="B5" s="28" t="s">
        <v>91</v>
      </c>
      <c r="C5" s="27"/>
      <c r="D5" s="46">
        <v>44662</v>
      </c>
    </row>
    <row r="6" spans="1:4">
      <c r="A6" s="5" t="s">
        <v>6</v>
      </c>
      <c r="B6" s="28" t="s">
        <v>92</v>
      </c>
      <c r="C6" s="27"/>
      <c r="D6" s="57" t="s">
        <v>172</v>
      </c>
    </row>
    <row r="7" spans="1:4">
      <c r="A7" s="5" t="s">
        <v>8</v>
      </c>
      <c r="B7" s="28" t="s">
        <v>93</v>
      </c>
      <c r="C7" s="27"/>
      <c r="D7" s="57">
        <v>2022</v>
      </c>
    </row>
    <row r="8" spans="1:4">
      <c r="A8" s="5" t="s">
        <v>10</v>
      </c>
      <c r="B8" s="28" t="s">
        <v>94</v>
      </c>
      <c r="C8" s="27"/>
      <c r="D8" s="57">
        <v>12</v>
      </c>
    </row>
    <row r="10" spans="1:4">
      <c r="A10" s="119" t="s">
        <v>95</v>
      </c>
      <c r="B10" s="119"/>
      <c r="C10" s="119"/>
      <c r="D10" s="119"/>
    </row>
    <row r="11" spans="1:4">
      <c r="A11" s="2"/>
      <c r="B11" s="2"/>
      <c r="C11" s="2"/>
      <c r="D11" s="2"/>
    </row>
    <row r="12" spans="1:4" ht="38.25">
      <c r="A12" s="111" t="s">
        <v>96</v>
      </c>
      <c r="B12" s="111"/>
      <c r="C12" s="31" t="s">
        <v>97</v>
      </c>
      <c r="D12" s="29" t="s">
        <v>98</v>
      </c>
    </row>
    <row r="13" spans="1:4">
      <c r="A13" s="112" t="s">
        <v>113</v>
      </c>
      <c r="B13" s="112"/>
      <c r="C13" s="36" t="s">
        <v>106</v>
      </c>
      <c r="D13" s="32" t="s">
        <v>107</v>
      </c>
    </row>
    <row r="15" spans="1:4">
      <c r="A15" s="119" t="s">
        <v>74</v>
      </c>
      <c r="B15" s="119"/>
      <c r="C15" s="119"/>
      <c r="D15" s="119"/>
    </row>
    <row r="16" spans="1:4">
      <c r="A16" s="2"/>
      <c r="B16" s="2"/>
      <c r="C16" s="2"/>
      <c r="D16" s="2"/>
    </row>
    <row r="17" spans="1:4">
      <c r="A17" s="5">
        <v>1</v>
      </c>
      <c r="B17" s="5" t="s">
        <v>75</v>
      </c>
      <c r="C17" s="113" t="s">
        <v>113</v>
      </c>
      <c r="D17" s="114"/>
    </row>
    <row r="18" spans="1:4">
      <c r="A18" s="5">
        <v>2</v>
      </c>
      <c r="B18" s="5" t="s">
        <v>99</v>
      </c>
      <c r="C18" s="113" t="s">
        <v>114</v>
      </c>
      <c r="D18" s="114"/>
    </row>
    <row r="19" spans="1:4">
      <c r="A19" s="5">
        <v>3</v>
      </c>
      <c r="B19" s="5" t="s">
        <v>76</v>
      </c>
      <c r="C19" s="117">
        <v>1668.21</v>
      </c>
      <c r="D19" s="118"/>
    </row>
    <row r="20" spans="1:4">
      <c r="A20" s="5">
        <v>4</v>
      </c>
      <c r="B20" s="5" t="s">
        <v>77</v>
      </c>
      <c r="C20" s="113"/>
      <c r="D20" s="114"/>
    </row>
    <row r="21" spans="1:4">
      <c r="A21" s="5">
        <v>5</v>
      </c>
      <c r="B21" s="5" t="s">
        <v>78</v>
      </c>
      <c r="C21" s="113"/>
      <c r="D21" s="114"/>
    </row>
    <row r="23" spans="1:4">
      <c r="A23" s="119" t="s">
        <v>1</v>
      </c>
      <c r="B23" s="119"/>
      <c r="C23" s="119"/>
      <c r="D23" s="119"/>
    </row>
    <row r="25" spans="1:4">
      <c r="A25" s="33">
        <v>1</v>
      </c>
      <c r="B25" s="115" t="s">
        <v>2</v>
      </c>
      <c r="C25" s="115"/>
      <c r="D25" s="33" t="s">
        <v>3</v>
      </c>
    </row>
    <row r="26" spans="1:4">
      <c r="A26" s="31" t="s">
        <v>4</v>
      </c>
      <c r="B26" s="116" t="s">
        <v>5</v>
      </c>
      <c r="C26" s="116"/>
      <c r="D26" s="13">
        <v>1668.21</v>
      </c>
    </row>
    <row r="27" spans="1:4">
      <c r="A27" s="31" t="s">
        <v>6</v>
      </c>
      <c r="B27" s="116" t="s">
        <v>7</v>
      </c>
      <c r="C27" s="116"/>
      <c r="D27" s="13"/>
    </row>
    <row r="28" spans="1:4">
      <c r="A28" s="31" t="s">
        <v>8</v>
      </c>
      <c r="B28" s="116" t="s">
        <v>9</v>
      </c>
      <c r="C28" s="116"/>
      <c r="D28" s="13"/>
    </row>
    <row r="29" spans="1:4">
      <c r="A29" s="31" t="s">
        <v>10</v>
      </c>
      <c r="B29" s="116" t="s">
        <v>11</v>
      </c>
      <c r="C29" s="116"/>
      <c r="D29" s="13"/>
    </row>
    <row r="30" spans="1:4">
      <c r="A30" s="31" t="s">
        <v>12</v>
      </c>
      <c r="B30" s="116" t="s">
        <v>13</v>
      </c>
      <c r="C30" s="116"/>
      <c r="D30" s="13"/>
    </row>
    <row r="31" spans="1:4">
      <c r="A31" s="31"/>
      <c r="B31" s="116"/>
      <c r="C31" s="116"/>
      <c r="D31" s="13"/>
    </row>
    <row r="32" spans="1:4">
      <c r="A32" s="31" t="s">
        <v>14</v>
      </c>
      <c r="B32" s="116" t="s">
        <v>15</v>
      </c>
      <c r="C32" s="116"/>
      <c r="D32" s="13"/>
    </row>
    <row r="33" spans="1:4">
      <c r="A33" s="115" t="s">
        <v>16</v>
      </c>
      <c r="B33" s="115"/>
      <c r="C33" s="115"/>
      <c r="D33" s="20">
        <f>SUM(D26:D32)</f>
        <v>1668.21</v>
      </c>
    </row>
    <row r="36" spans="1:4">
      <c r="A36" s="120" t="s">
        <v>17</v>
      </c>
      <c r="B36" s="120"/>
      <c r="C36" s="120"/>
      <c r="D36" s="120"/>
    </row>
    <row r="37" spans="1:4">
      <c r="A37" s="3"/>
    </row>
    <row r="38" spans="1:4">
      <c r="A38" s="127" t="s">
        <v>18</v>
      </c>
      <c r="B38" s="127"/>
      <c r="C38" s="127"/>
      <c r="D38" s="127"/>
    </row>
    <row r="40" spans="1:4">
      <c r="A40" s="33" t="s">
        <v>19</v>
      </c>
      <c r="B40" s="115" t="s">
        <v>20</v>
      </c>
      <c r="C40" s="115"/>
      <c r="D40" s="33" t="s">
        <v>3</v>
      </c>
    </row>
    <row r="41" spans="1:4">
      <c r="A41" s="31" t="s">
        <v>4</v>
      </c>
      <c r="B41" s="34" t="s">
        <v>21</v>
      </c>
      <c r="C41" s="12">
        <f>TRUNC(1/12,4)</f>
        <v>8.3299999999999999E-2</v>
      </c>
      <c r="D41" s="13">
        <f>TRUNC($D$33*C41,2)</f>
        <v>138.96</v>
      </c>
    </row>
    <row r="42" spans="1:4">
      <c r="A42" s="31" t="s">
        <v>6</v>
      </c>
      <c r="B42" s="34" t="s">
        <v>22</v>
      </c>
      <c r="C42" s="12">
        <f>TRUNC(((1+1/3)/12),4)</f>
        <v>0.1111</v>
      </c>
      <c r="D42" s="13">
        <f>TRUNC($D$33*C42,2)</f>
        <v>185.33</v>
      </c>
    </row>
    <row r="43" spans="1:4">
      <c r="A43" s="115" t="s">
        <v>16</v>
      </c>
      <c r="B43" s="115"/>
      <c r="C43" s="30">
        <f>SUM(C41:C42)</f>
        <v>0.19440000000000002</v>
      </c>
      <c r="D43" s="19">
        <f>SUM(D41:D42)</f>
        <v>324.29000000000002</v>
      </c>
    </row>
    <row r="46" spans="1:4">
      <c r="A46" s="130" t="s">
        <v>23</v>
      </c>
      <c r="B46" s="130"/>
      <c r="C46" s="130"/>
      <c r="D46" s="130"/>
    </row>
    <row r="48" spans="1:4">
      <c r="A48" s="33" t="s">
        <v>24</v>
      </c>
      <c r="B48" s="33" t="s">
        <v>25</v>
      </c>
      <c r="C48" s="33" t="s">
        <v>26</v>
      </c>
      <c r="D48" s="33" t="s">
        <v>3</v>
      </c>
    </row>
    <row r="49" spans="1:4">
      <c r="A49" s="31" t="s">
        <v>4</v>
      </c>
      <c r="B49" s="34" t="s">
        <v>27</v>
      </c>
      <c r="C49" s="9">
        <v>0.2</v>
      </c>
      <c r="D49" s="13">
        <f>TRUNC(($D$33+$D$43)*C49,2)</f>
        <v>398.5</v>
      </c>
    </row>
    <row r="50" spans="1:4">
      <c r="A50" s="31" t="s">
        <v>6</v>
      </c>
      <c r="B50" s="34" t="s">
        <v>28</v>
      </c>
      <c r="C50" s="9">
        <v>2.5000000000000001E-2</v>
      </c>
      <c r="D50" s="13">
        <f t="shared" ref="D50:D56" si="0">TRUNC(($D$33+$D$43)*C50,2)</f>
        <v>49.81</v>
      </c>
    </row>
    <row r="51" spans="1:4">
      <c r="A51" s="31" t="s">
        <v>8</v>
      </c>
      <c r="B51" s="34" t="s">
        <v>29</v>
      </c>
      <c r="C51" s="16">
        <v>0.03</v>
      </c>
      <c r="D51" s="13">
        <f t="shared" si="0"/>
        <v>59.77</v>
      </c>
    </row>
    <row r="52" spans="1:4">
      <c r="A52" s="31" t="s">
        <v>10</v>
      </c>
      <c r="B52" s="34" t="s">
        <v>30</v>
      </c>
      <c r="C52" s="9">
        <v>1.4999999999999999E-2</v>
      </c>
      <c r="D52" s="13">
        <f t="shared" si="0"/>
        <v>29.88</v>
      </c>
    </row>
    <row r="53" spans="1:4">
      <c r="A53" s="31" t="s">
        <v>12</v>
      </c>
      <c r="B53" s="34" t="s">
        <v>31</v>
      </c>
      <c r="C53" s="9">
        <v>0.01</v>
      </c>
      <c r="D53" s="13">
        <f t="shared" si="0"/>
        <v>19.920000000000002</v>
      </c>
    </row>
    <row r="54" spans="1:4">
      <c r="A54" s="31" t="s">
        <v>32</v>
      </c>
      <c r="B54" s="34" t="s">
        <v>33</v>
      </c>
      <c r="C54" s="9">
        <v>6.0000000000000001E-3</v>
      </c>
      <c r="D54" s="13">
        <f t="shared" si="0"/>
        <v>11.95</v>
      </c>
    </row>
    <row r="55" spans="1:4">
      <c r="A55" s="31" t="s">
        <v>14</v>
      </c>
      <c r="B55" s="34" t="s">
        <v>34</v>
      </c>
      <c r="C55" s="9">
        <v>2E-3</v>
      </c>
      <c r="D55" s="13">
        <f t="shared" si="0"/>
        <v>3.98</v>
      </c>
    </row>
    <row r="56" spans="1:4">
      <c r="A56" s="31" t="s">
        <v>35</v>
      </c>
      <c r="B56" s="34" t="s">
        <v>36</v>
      </c>
      <c r="C56" s="9">
        <v>0.08</v>
      </c>
      <c r="D56" s="13">
        <f t="shared" si="0"/>
        <v>159.4</v>
      </c>
    </row>
    <row r="57" spans="1:4">
      <c r="A57" s="115" t="s">
        <v>37</v>
      </c>
      <c r="B57" s="115"/>
      <c r="C57" s="15">
        <f>SUM(C49:C56)</f>
        <v>0.36800000000000005</v>
      </c>
      <c r="D57" s="19">
        <f>SUM(D49:D56)</f>
        <v>733.21</v>
      </c>
    </row>
    <row r="60" spans="1:4">
      <c r="A60" s="127" t="s">
        <v>38</v>
      </c>
      <c r="B60" s="127"/>
      <c r="C60" s="127"/>
      <c r="D60" s="127"/>
    </row>
    <row r="62" spans="1:4">
      <c r="A62" s="33" t="s">
        <v>39</v>
      </c>
      <c r="B62" s="126" t="s">
        <v>40</v>
      </c>
      <c r="C62" s="126"/>
      <c r="D62" s="33" t="s">
        <v>3</v>
      </c>
    </row>
    <row r="63" spans="1:4">
      <c r="A63" s="31" t="s">
        <v>4</v>
      </c>
      <c r="B63" s="116" t="s">
        <v>41</v>
      </c>
      <c r="C63" s="116"/>
      <c r="D63" s="13">
        <f>(21*2*4.4)-(D26*0.06)</f>
        <v>84.707400000000007</v>
      </c>
    </row>
    <row r="64" spans="1:4">
      <c r="A64" s="31" t="s">
        <v>6</v>
      </c>
      <c r="B64" s="116" t="s">
        <v>42</v>
      </c>
      <c r="C64" s="116"/>
      <c r="D64" s="13">
        <f>13.1*0.8*21</f>
        <v>220.08</v>
      </c>
    </row>
    <row r="65" spans="1:5">
      <c r="A65" s="31" t="s">
        <v>8</v>
      </c>
      <c r="B65" s="116" t="s">
        <v>110</v>
      </c>
      <c r="C65" s="116"/>
      <c r="D65" s="13">
        <v>122.19</v>
      </c>
    </row>
    <row r="66" spans="1:5">
      <c r="A66" s="45" t="s">
        <v>10</v>
      </c>
      <c r="B66" s="116" t="s">
        <v>127</v>
      </c>
      <c r="C66" s="116"/>
      <c r="D66" s="13">
        <v>11.11</v>
      </c>
    </row>
    <row r="67" spans="1:5">
      <c r="A67" s="45" t="s">
        <v>12</v>
      </c>
      <c r="B67" s="116" t="s">
        <v>128</v>
      </c>
      <c r="C67" s="116"/>
      <c r="D67" s="13">
        <v>3.81</v>
      </c>
    </row>
    <row r="68" spans="1:5">
      <c r="A68" s="115" t="s">
        <v>16</v>
      </c>
      <c r="B68" s="115"/>
      <c r="C68" s="115"/>
      <c r="D68" s="19">
        <f>SUM(D63:D67)</f>
        <v>441.89740000000006</v>
      </c>
    </row>
    <row r="71" spans="1:5">
      <c r="A71" s="127" t="s">
        <v>43</v>
      </c>
      <c r="B71" s="127"/>
      <c r="C71" s="127"/>
      <c r="D71" s="127"/>
    </row>
    <row r="73" spans="1:5">
      <c r="A73" s="33">
        <v>2</v>
      </c>
      <c r="B73" s="126" t="s">
        <v>44</v>
      </c>
      <c r="C73" s="126"/>
      <c r="D73" s="33" t="s">
        <v>3</v>
      </c>
    </row>
    <row r="74" spans="1:5">
      <c r="A74" s="31" t="s">
        <v>19</v>
      </c>
      <c r="B74" s="116" t="s">
        <v>20</v>
      </c>
      <c r="C74" s="116"/>
      <c r="D74" s="14">
        <f>D43</f>
        <v>324.29000000000002</v>
      </c>
    </row>
    <row r="75" spans="1:5">
      <c r="A75" s="31" t="s">
        <v>24</v>
      </c>
      <c r="B75" s="116" t="s">
        <v>25</v>
      </c>
      <c r="C75" s="116"/>
      <c r="D75" s="14">
        <f>D57</f>
        <v>733.21</v>
      </c>
    </row>
    <row r="76" spans="1:5">
      <c r="A76" s="31" t="s">
        <v>39</v>
      </c>
      <c r="B76" s="116" t="s">
        <v>40</v>
      </c>
      <c r="C76" s="116"/>
      <c r="D76" s="14">
        <f>D68</f>
        <v>441.89740000000006</v>
      </c>
    </row>
    <row r="77" spans="1:5">
      <c r="A77" s="115" t="s">
        <v>16</v>
      </c>
      <c r="B77" s="115"/>
      <c r="C77" s="115"/>
      <c r="D77" s="19">
        <f>SUM(D74:D76)</f>
        <v>1499.3974000000001</v>
      </c>
    </row>
    <row r="78" spans="1:5">
      <c r="A78" s="4"/>
      <c r="E78" s="18"/>
    </row>
    <row r="80" spans="1:5">
      <c r="A80" s="120" t="s">
        <v>45</v>
      </c>
      <c r="B80" s="120"/>
      <c r="C80" s="120"/>
      <c r="D80" s="120"/>
      <c r="E80" s="17"/>
    </row>
    <row r="81" spans="1:5" ht="12.75" customHeight="1">
      <c r="E81" s="18"/>
    </row>
    <row r="82" spans="1:5">
      <c r="A82" s="33">
        <v>3</v>
      </c>
      <c r="B82" s="126" t="s">
        <v>46</v>
      </c>
      <c r="C82" s="126"/>
      <c r="D82" s="33" t="s">
        <v>3</v>
      </c>
    </row>
    <row r="83" spans="1:5">
      <c r="A83" s="31" t="s">
        <v>4</v>
      </c>
      <c r="B83" s="10" t="s">
        <v>47</v>
      </c>
      <c r="C83" s="9">
        <f>TRUNC(((1/12)*5%),4)</f>
        <v>4.1000000000000003E-3</v>
      </c>
      <c r="D83" s="13">
        <f>TRUNC($D$33*C83,2)</f>
        <v>6.83</v>
      </c>
    </row>
    <row r="84" spans="1:5">
      <c r="A84" s="31" t="s">
        <v>6</v>
      </c>
      <c r="B84" s="10" t="s">
        <v>48</v>
      </c>
      <c r="C84" s="9">
        <v>0.08</v>
      </c>
      <c r="D84" s="13">
        <f>TRUNC(D83*C84,2)</f>
        <v>0.54</v>
      </c>
    </row>
    <row r="85" spans="1:5">
      <c r="A85" s="31" t="s">
        <v>8</v>
      </c>
      <c r="B85" s="10" t="s">
        <v>49</v>
      </c>
      <c r="C85" s="9">
        <f>TRUNC(8%*5%*40%,4)</f>
        <v>1.6000000000000001E-3</v>
      </c>
      <c r="D85" s="13">
        <f>TRUNC($D$33*C85,2)</f>
        <v>2.66</v>
      </c>
    </row>
    <row r="86" spans="1:5">
      <c r="A86" s="31" t="s">
        <v>10</v>
      </c>
      <c r="B86" s="10" t="s">
        <v>50</v>
      </c>
      <c r="C86" s="9">
        <f>TRUNC(((7/30)/12)*95%,4)</f>
        <v>1.84E-2</v>
      </c>
      <c r="D86" s="13">
        <f>TRUNC($D$33*C86,2)</f>
        <v>30.69</v>
      </c>
    </row>
    <row r="87" spans="1:5" ht="25.5">
      <c r="A87" s="31" t="s">
        <v>12</v>
      </c>
      <c r="B87" s="10" t="s">
        <v>100</v>
      </c>
      <c r="C87" s="9">
        <f>C57</f>
        <v>0.36800000000000005</v>
      </c>
      <c r="D87" s="13">
        <f>TRUNC(D86*C87,2)</f>
        <v>11.29</v>
      </c>
    </row>
    <row r="88" spans="1:5">
      <c r="A88" s="31" t="s">
        <v>32</v>
      </c>
      <c r="B88" s="10" t="s">
        <v>51</v>
      </c>
      <c r="C88" s="9">
        <f>TRUNC(8%*95%*40%,4)</f>
        <v>3.04E-2</v>
      </c>
      <c r="D88" s="13">
        <f t="shared" ref="D88" si="1">TRUNC($D$33*C88,2)</f>
        <v>50.71</v>
      </c>
    </row>
    <row r="89" spans="1:5">
      <c r="A89" s="124" t="s">
        <v>16</v>
      </c>
      <c r="B89" s="125"/>
      <c r="C89" s="128"/>
      <c r="D89" s="19">
        <f>SUM(D83:D88)</f>
        <v>102.72</v>
      </c>
    </row>
    <row r="92" spans="1:5">
      <c r="A92" s="120" t="s">
        <v>52</v>
      </c>
      <c r="B92" s="120"/>
      <c r="C92" s="120"/>
      <c r="D92" s="120"/>
    </row>
    <row r="95" spans="1:5">
      <c r="A95" s="127" t="s">
        <v>79</v>
      </c>
      <c r="B95" s="127"/>
      <c r="C95" s="127"/>
      <c r="D95" s="127"/>
    </row>
    <row r="96" spans="1:5">
      <c r="A96" s="3"/>
    </row>
    <row r="97" spans="1:6">
      <c r="A97" s="33" t="s">
        <v>53</v>
      </c>
      <c r="B97" s="126" t="s">
        <v>80</v>
      </c>
      <c r="C97" s="126"/>
      <c r="D97" s="33" t="s">
        <v>3</v>
      </c>
    </row>
    <row r="98" spans="1:6">
      <c r="A98" s="31" t="s">
        <v>4</v>
      </c>
      <c r="B98" s="34" t="s">
        <v>81</v>
      </c>
      <c r="C98" s="9">
        <f>TRUNC(((1+1/3)/12)/12,4)</f>
        <v>9.1999999999999998E-3</v>
      </c>
      <c r="D98" s="13">
        <f t="shared" ref="D98:D103" si="2">TRUNC(($D$33+$D$77+$D$89)*C98,2)</f>
        <v>30.08</v>
      </c>
    </row>
    <row r="99" spans="1:6">
      <c r="A99" s="31" t="s">
        <v>6</v>
      </c>
      <c r="B99" s="34" t="s">
        <v>82</v>
      </c>
      <c r="C99" s="9">
        <f>TRUNC(((2/30)/12),4)</f>
        <v>5.4999999999999997E-3</v>
      </c>
      <c r="D99" s="13">
        <f t="shared" si="2"/>
        <v>17.98</v>
      </c>
    </row>
    <row r="100" spans="1:6">
      <c r="A100" s="31" t="s">
        <v>8</v>
      </c>
      <c r="B100" s="34" t="s">
        <v>83</v>
      </c>
      <c r="C100" s="9">
        <f>TRUNC(((5/30)/12)*2%,4)</f>
        <v>2.0000000000000001E-4</v>
      </c>
      <c r="D100" s="13">
        <f t="shared" si="2"/>
        <v>0.65</v>
      </c>
    </row>
    <row r="101" spans="1:6">
      <c r="A101" s="31" t="s">
        <v>10</v>
      </c>
      <c r="B101" s="34" t="s">
        <v>84</v>
      </c>
      <c r="C101" s="9">
        <f>TRUNC(((15/30)/12)*8%,4)</f>
        <v>3.3E-3</v>
      </c>
      <c r="D101" s="13">
        <f t="shared" si="2"/>
        <v>10.79</v>
      </c>
    </row>
    <row r="102" spans="1:6">
      <c r="A102" s="31" t="s">
        <v>12</v>
      </c>
      <c r="B102" s="34" t="s">
        <v>85</v>
      </c>
      <c r="C102" s="9">
        <f>((1+1/3)/12)*3%*(6/12)</f>
        <v>1.6666666666666666E-3</v>
      </c>
      <c r="D102" s="13">
        <f t="shared" si="2"/>
        <v>5.45</v>
      </c>
    </row>
    <row r="103" spans="1:6">
      <c r="A103" s="31" t="s">
        <v>32</v>
      </c>
      <c r="B103" s="34" t="s">
        <v>86</v>
      </c>
      <c r="C103" s="9"/>
      <c r="D103" s="13">
        <f t="shared" si="2"/>
        <v>0</v>
      </c>
    </row>
    <row r="104" spans="1:6">
      <c r="A104" s="115" t="s">
        <v>37</v>
      </c>
      <c r="B104" s="115"/>
      <c r="C104" s="115"/>
      <c r="D104" s="19">
        <f>SUM(D98:D103)</f>
        <v>64.95</v>
      </c>
      <c r="E104" s="17"/>
      <c r="F104" s="17"/>
    </row>
    <row r="107" spans="1:6">
      <c r="A107" s="127" t="s">
        <v>87</v>
      </c>
      <c r="B107" s="127"/>
      <c r="C107" s="127"/>
      <c r="D107" s="127"/>
    </row>
    <row r="108" spans="1:6">
      <c r="A108" s="3"/>
    </row>
    <row r="109" spans="1:6">
      <c r="A109" s="33" t="s">
        <v>54</v>
      </c>
      <c r="B109" s="126" t="s">
        <v>88</v>
      </c>
      <c r="C109" s="126"/>
      <c r="D109" s="33" t="s">
        <v>3</v>
      </c>
    </row>
    <row r="110" spans="1:6">
      <c r="A110" s="31" t="s">
        <v>4</v>
      </c>
      <c r="B110" s="121" t="s">
        <v>89</v>
      </c>
      <c r="C110" s="122"/>
      <c r="D110" s="13">
        <f>((D33+D77+D89)/220)*22*0</f>
        <v>0</v>
      </c>
    </row>
    <row r="111" spans="1:6">
      <c r="A111" s="115" t="s">
        <v>16</v>
      </c>
      <c r="B111" s="115"/>
      <c r="C111" s="115"/>
      <c r="D111" s="19">
        <f>SUM(D110)</f>
        <v>0</v>
      </c>
    </row>
    <row r="114" spans="1:4">
      <c r="A114" s="127" t="s">
        <v>55</v>
      </c>
      <c r="B114" s="127"/>
      <c r="C114" s="127"/>
      <c r="D114" s="127"/>
    </row>
    <row r="115" spans="1:4">
      <c r="A115" s="3"/>
    </row>
    <row r="116" spans="1:4">
      <c r="A116" s="33">
        <v>4</v>
      </c>
      <c r="B116" s="115" t="s">
        <v>56</v>
      </c>
      <c r="C116" s="115"/>
      <c r="D116" s="33" t="s">
        <v>3</v>
      </c>
    </row>
    <row r="117" spans="1:4">
      <c r="A117" s="31" t="s">
        <v>53</v>
      </c>
      <c r="B117" s="116" t="s">
        <v>80</v>
      </c>
      <c r="C117" s="116"/>
      <c r="D117" s="14">
        <f>D104</f>
        <v>64.95</v>
      </c>
    </row>
    <row r="118" spans="1:4">
      <c r="A118" s="31" t="s">
        <v>54</v>
      </c>
      <c r="B118" s="116" t="s">
        <v>88</v>
      </c>
      <c r="C118" s="116"/>
      <c r="D118" s="14">
        <f>D111</f>
        <v>0</v>
      </c>
    </row>
    <row r="119" spans="1:4">
      <c r="A119" s="115" t="s">
        <v>16</v>
      </c>
      <c r="B119" s="115"/>
      <c r="C119" s="115"/>
      <c r="D119" s="19">
        <f>SUM(D117:D118)</f>
        <v>64.95</v>
      </c>
    </row>
    <row r="122" spans="1:4">
      <c r="A122" s="120" t="s">
        <v>57</v>
      </c>
      <c r="B122" s="120"/>
      <c r="C122" s="120"/>
      <c r="D122" s="120"/>
    </row>
    <row r="124" spans="1:4">
      <c r="A124" s="33">
        <v>5</v>
      </c>
      <c r="B124" s="123" t="s">
        <v>58</v>
      </c>
      <c r="C124" s="123"/>
      <c r="D124" s="33" t="s">
        <v>3</v>
      </c>
    </row>
    <row r="125" spans="1:4">
      <c r="A125" s="31" t="s">
        <v>4</v>
      </c>
      <c r="B125" s="34" t="s">
        <v>59</v>
      </c>
      <c r="C125" s="34"/>
      <c r="D125" s="13">
        <v>4.71</v>
      </c>
    </row>
    <row r="126" spans="1:4">
      <c r="A126" s="31" t="s">
        <v>6</v>
      </c>
      <c r="B126" s="34" t="s">
        <v>60</v>
      </c>
      <c r="C126" s="34"/>
      <c r="D126" s="13"/>
    </row>
    <row r="127" spans="1:4">
      <c r="A127" s="31" t="s">
        <v>8</v>
      </c>
      <c r="B127" s="34" t="s">
        <v>61</v>
      </c>
      <c r="C127" s="34"/>
      <c r="D127" s="13">
        <v>70</v>
      </c>
    </row>
    <row r="128" spans="1:4">
      <c r="A128" s="31" t="s">
        <v>10</v>
      </c>
      <c r="B128" s="34" t="s">
        <v>125</v>
      </c>
      <c r="C128" s="34"/>
      <c r="D128" s="13">
        <v>2</v>
      </c>
    </row>
    <row r="129" spans="1:4">
      <c r="A129" s="115" t="s">
        <v>37</v>
      </c>
      <c r="B129" s="115"/>
      <c r="C129" s="115"/>
      <c r="D129" s="20">
        <f>SUM(D125:D128)</f>
        <v>76.709999999999994</v>
      </c>
    </row>
    <row r="132" spans="1:4">
      <c r="A132" s="120" t="s">
        <v>62</v>
      </c>
      <c r="B132" s="120"/>
      <c r="C132" s="120"/>
      <c r="D132" s="120"/>
    </row>
    <row r="134" spans="1:4">
      <c r="A134" s="33">
        <v>6</v>
      </c>
      <c r="B134" s="35" t="s">
        <v>63</v>
      </c>
      <c r="C134" s="33" t="s">
        <v>26</v>
      </c>
      <c r="D134" s="33" t="s">
        <v>3</v>
      </c>
    </row>
    <row r="135" spans="1:4">
      <c r="A135" s="31" t="s">
        <v>4</v>
      </c>
      <c r="B135" s="34" t="s">
        <v>64</v>
      </c>
      <c r="C135" s="9">
        <f>'OP MICRO'!C135</f>
        <v>1E-3</v>
      </c>
      <c r="D135" s="14">
        <f>D155*C135</f>
        <v>3.4119873999999997</v>
      </c>
    </row>
    <row r="136" spans="1:4">
      <c r="A136" s="31" t="s">
        <v>6</v>
      </c>
      <c r="B136" s="34" t="s">
        <v>65</v>
      </c>
      <c r="C136" s="9">
        <f>'OP MICRO'!C136</f>
        <v>1.1000000000000001E-3</v>
      </c>
      <c r="D136" s="13">
        <f>(D155+D135)*C136</f>
        <v>3.7569393261399995</v>
      </c>
    </row>
    <row r="137" spans="1:4">
      <c r="A137" s="31" t="s">
        <v>8</v>
      </c>
      <c r="B137" s="34" t="s">
        <v>66</v>
      </c>
      <c r="C137" s="12">
        <f>SUM(C138:C143)</f>
        <v>8.6499999999999994E-2</v>
      </c>
      <c r="D137" s="13">
        <f>(D155+D135+D136)*C137/(1-C137)</f>
        <v>323.76247647707828</v>
      </c>
    </row>
    <row r="138" spans="1:4">
      <c r="A138" s="31"/>
      <c r="B138" s="34" t="s">
        <v>67</v>
      </c>
      <c r="C138" s="9"/>
      <c r="D138" s="14">
        <f>$D$157*C138</f>
        <v>0</v>
      </c>
    </row>
    <row r="139" spans="1:4">
      <c r="A139" s="31"/>
      <c r="B139" s="34" t="s">
        <v>102</v>
      </c>
      <c r="C139" s="9">
        <v>6.4999999999999997E-3</v>
      </c>
      <c r="D139" s="14">
        <f t="shared" ref="D139:D143" si="3">$D$157*C139</f>
        <v>24.328979999999998</v>
      </c>
    </row>
    <row r="140" spans="1:4">
      <c r="A140" s="31"/>
      <c r="B140" s="34" t="s">
        <v>103</v>
      </c>
      <c r="C140" s="9">
        <v>0.03</v>
      </c>
      <c r="D140" s="14">
        <f t="shared" si="3"/>
        <v>112.2876</v>
      </c>
    </row>
    <row r="141" spans="1:4">
      <c r="A141" s="31"/>
      <c r="B141" s="34" t="s">
        <v>68</v>
      </c>
      <c r="C141" s="31"/>
      <c r="D141" s="14">
        <f t="shared" si="3"/>
        <v>0</v>
      </c>
    </row>
    <row r="142" spans="1:4">
      <c r="A142" s="31"/>
      <c r="B142" s="34" t="s">
        <v>69</v>
      </c>
      <c r="C142" s="9"/>
      <c r="D142" s="14">
        <f t="shared" si="3"/>
        <v>0</v>
      </c>
    </row>
    <row r="143" spans="1:4">
      <c r="A143" s="31"/>
      <c r="B143" s="34" t="s">
        <v>104</v>
      </c>
      <c r="C143" s="9">
        <v>0.05</v>
      </c>
      <c r="D143" s="14">
        <f t="shared" si="3"/>
        <v>187.14600000000002</v>
      </c>
    </row>
    <row r="144" spans="1:4" ht="13.5">
      <c r="A144" s="124" t="s">
        <v>37</v>
      </c>
      <c r="B144" s="125"/>
      <c r="C144" s="21">
        <f>(1+C136)*(1+C135)/(1-C137)-1</f>
        <v>9.6990804597701041E-2</v>
      </c>
      <c r="D144" s="19">
        <f>SUM(D135:D137)</f>
        <v>330.93140320321828</v>
      </c>
    </row>
    <row r="147" spans="1:4">
      <c r="A147" s="120" t="s">
        <v>70</v>
      </c>
      <c r="B147" s="120"/>
      <c r="C147" s="120"/>
      <c r="D147" s="120"/>
    </row>
    <row r="149" spans="1:4">
      <c r="A149" s="33"/>
      <c r="B149" s="115" t="s">
        <v>71</v>
      </c>
      <c r="C149" s="115"/>
      <c r="D149" s="33" t="s">
        <v>3</v>
      </c>
    </row>
    <row r="150" spans="1:4">
      <c r="A150" s="33" t="s">
        <v>4</v>
      </c>
      <c r="B150" s="116" t="s">
        <v>1</v>
      </c>
      <c r="C150" s="116"/>
      <c r="D150" s="22">
        <f>D33</f>
        <v>1668.21</v>
      </c>
    </row>
    <row r="151" spans="1:4">
      <c r="A151" s="33" t="s">
        <v>6</v>
      </c>
      <c r="B151" s="116" t="s">
        <v>17</v>
      </c>
      <c r="C151" s="116"/>
      <c r="D151" s="22">
        <f>D77</f>
        <v>1499.3974000000001</v>
      </c>
    </row>
    <row r="152" spans="1:4">
      <c r="A152" s="33" t="s">
        <v>8</v>
      </c>
      <c r="B152" s="116" t="s">
        <v>45</v>
      </c>
      <c r="C152" s="116"/>
      <c r="D152" s="22">
        <f>D89</f>
        <v>102.72</v>
      </c>
    </row>
    <row r="153" spans="1:4">
      <c r="A153" s="33" t="s">
        <v>10</v>
      </c>
      <c r="B153" s="116" t="s">
        <v>52</v>
      </c>
      <c r="C153" s="116"/>
      <c r="D153" s="22">
        <f>D119</f>
        <v>64.95</v>
      </c>
    </row>
    <row r="154" spans="1:4">
      <c r="A154" s="33" t="s">
        <v>12</v>
      </c>
      <c r="B154" s="116" t="s">
        <v>57</v>
      </c>
      <c r="C154" s="116"/>
      <c r="D154" s="22">
        <f>D129</f>
        <v>76.709999999999994</v>
      </c>
    </row>
    <row r="155" spans="1:4">
      <c r="A155" s="115" t="s">
        <v>101</v>
      </c>
      <c r="B155" s="115"/>
      <c r="C155" s="115"/>
      <c r="D155" s="23">
        <f>SUM(D150:D154)</f>
        <v>3411.9873999999995</v>
      </c>
    </row>
    <row r="156" spans="1:4">
      <c r="A156" s="33" t="s">
        <v>32</v>
      </c>
      <c r="B156" s="116" t="s">
        <v>72</v>
      </c>
      <c r="C156" s="116"/>
      <c r="D156" s="24">
        <f>D144</f>
        <v>330.93140320321828</v>
      </c>
    </row>
    <row r="157" spans="1:4">
      <c r="A157" s="115" t="s">
        <v>73</v>
      </c>
      <c r="B157" s="115"/>
      <c r="C157" s="115"/>
      <c r="D157" s="23">
        <f>ROUND(SUM(D155:D156),2)</f>
        <v>3742.92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A68:C68"/>
    <mergeCell ref="B66:C66"/>
    <mergeCell ref="B67:C67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L9" sqref="L9"/>
    </sheetView>
  </sheetViews>
  <sheetFormatPr defaultColWidth="8.85546875" defaultRowHeight="15"/>
  <cols>
    <col min="1" max="1" width="26.5703125" style="47" customWidth="1"/>
    <col min="2" max="2" width="10.140625" style="47" customWidth="1"/>
    <col min="3" max="5" width="8.85546875" style="47"/>
    <col min="6" max="6" width="13.140625" style="47" customWidth="1"/>
    <col min="7" max="7" width="8.85546875" style="47"/>
    <col min="8" max="8" width="10.7109375" style="47" customWidth="1"/>
    <col min="9" max="256" width="8.85546875" style="47"/>
    <col min="257" max="257" width="24.28515625" style="47" customWidth="1"/>
    <col min="258" max="258" width="10.140625" style="47" customWidth="1"/>
    <col min="259" max="261" width="8.85546875" style="47"/>
    <col min="262" max="262" width="13.140625" style="47" customWidth="1"/>
    <col min="263" max="263" width="8.85546875" style="47"/>
    <col min="264" max="264" width="10.7109375" style="47" customWidth="1"/>
    <col min="265" max="512" width="8.85546875" style="47"/>
    <col min="513" max="513" width="24.28515625" style="47" customWidth="1"/>
    <col min="514" max="514" width="10.140625" style="47" customWidth="1"/>
    <col min="515" max="517" width="8.85546875" style="47"/>
    <col min="518" max="518" width="13.140625" style="47" customWidth="1"/>
    <col min="519" max="519" width="8.85546875" style="47"/>
    <col min="520" max="520" width="10.7109375" style="47" customWidth="1"/>
    <col min="521" max="768" width="8.85546875" style="47"/>
    <col min="769" max="769" width="24.28515625" style="47" customWidth="1"/>
    <col min="770" max="770" width="10.140625" style="47" customWidth="1"/>
    <col min="771" max="773" width="8.85546875" style="47"/>
    <col min="774" max="774" width="13.140625" style="47" customWidth="1"/>
    <col min="775" max="775" width="8.85546875" style="47"/>
    <col min="776" max="776" width="10.7109375" style="47" customWidth="1"/>
    <col min="777" max="1024" width="8.85546875" style="47"/>
    <col min="1025" max="1025" width="24.28515625" style="47" customWidth="1"/>
    <col min="1026" max="1026" width="10.140625" style="47" customWidth="1"/>
    <col min="1027" max="1029" width="8.85546875" style="47"/>
    <col min="1030" max="1030" width="13.140625" style="47" customWidth="1"/>
    <col min="1031" max="1031" width="8.85546875" style="47"/>
    <col min="1032" max="1032" width="10.7109375" style="47" customWidth="1"/>
    <col min="1033" max="1280" width="8.85546875" style="47"/>
    <col min="1281" max="1281" width="24.28515625" style="47" customWidth="1"/>
    <col min="1282" max="1282" width="10.140625" style="47" customWidth="1"/>
    <col min="1283" max="1285" width="8.85546875" style="47"/>
    <col min="1286" max="1286" width="13.140625" style="47" customWidth="1"/>
    <col min="1287" max="1287" width="8.85546875" style="47"/>
    <col min="1288" max="1288" width="10.7109375" style="47" customWidth="1"/>
    <col min="1289" max="1536" width="8.85546875" style="47"/>
    <col min="1537" max="1537" width="24.28515625" style="47" customWidth="1"/>
    <col min="1538" max="1538" width="10.140625" style="47" customWidth="1"/>
    <col min="1539" max="1541" width="8.85546875" style="47"/>
    <col min="1542" max="1542" width="13.140625" style="47" customWidth="1"/>
    <col min="1543" max="1543" width="8.85546875" style="47"/>
    <col min="1544" max="1544" width="10.7109375" style="47" customWidth="1"/>
    <col min="1545" max="1792" width="8.85546875" style="47"/>
    <col min="1793" max="1793" width="24.28515625" style="47" customWidth="1"/>
    <col min="1794" max="1794" width="10.140625" style="47" customWidth="1"/>
    <col min="1795" max="1797" width="8.85546875" style="47"/>
    <col min="1798" max="1798" width="13.140625" style="47" customWidth="1"/>
    <col min="1799" max="1799" width="8.85546875" style="47"/>
    <col min="1800" max="1800" width="10.7109375" style="47" customWidth="1"/>
    <col min="1801" max="2048" width="8.85546875" style="47"/>
    <col min="2049" max="2049" width="24.28515625" style="47" customWidth="1"/>
    <col min="2050" max="2050" width="10.140625" style="47" customWidth="1"/>
    <col min="2051" max="2053" width="8.85546875" style="47"/>
    <col min="2054" max="2054" width="13.140625" style="47" customWidth="1"/>
    <col min="2055" max="2055" width="8.85546875" style="47"/>
    <col min="2056" max="2056" width="10.7109375" style="47" customWidth="1"/>
    <col min="2057" max="2304" width="8.85546875" style="47"/>
    <col min="2305" max="2305" width="24.28515625" style="47" customWidth="1"/>
    <col min="2306" max="2306" width="10.140625" style="47" customWidth="1"/>
    <col min="2307" max="2309" width="8.85546875" style="47"/>
    <col min="2310" max="2310" width="13.140625" style="47" customWidth="1"/>
    <col min="2311" max="2311" width="8.85546875" style="47"/>
    <col min="2312" max="2312" width="10.7109375" style="47" customWidth="1"/>
    <col min="2313" max="2560" width="8.85546875" style="47"/>
    <col min="2561" max="2561" width="24.28515625" style="47" customWidth="1"/>
    <col min="2562" max="2562" width="10.140625" style="47" customWidth="1"/>
    <col min="2563" max="2565" width="8.85546875" style="47"/>
    <col min="2566" max="2566" width="13.140625" style="47" customWidth="1"/>
    <col min="2567" max="2567" width="8.85546875" style="47"/>
    <col min="2568" max="2568" width="10.7109375" style="47" customWidth="1"/>
    <col min="2569" max="2816" width="8.85546875" style="47"/>
    <col min="2817" max="2817" width="24.28515625" style="47" customWidth="1"/>
    <col min="2818" max="2818" width="10.140625" style="47" customWidth="1"/>
    <col min="2819" max="2821" width="8.85546875" style="47"/>
    <col min="2822" max="2822" width="13.140625" style="47" customWidth="1"/>
    <col min="2823" max="2823" width="8.85546875" style="47"/>
    <col min="2824" max="2824" width="10.7109375" style="47" customWidth="1"/>
    <col min="2825" max="3072" width="8.85546875" style="47"/>
    <col min="3073" max="3073" width="24.28515625" style="47" customWidth="1"/>
    <col min="3074" max="3074" width="10.140625" style="47" customWidth="1"/>
    <col min="3075" max="3077" width="8.85546875" style="47"/>
    <col min="3078" max="3078" width="13.140625" style="47" customWidth="1"/>
    <col min="3079" max="3079" width="8.85546875" style="47"/>
    <col min="3080" max="3080" width="10.7109375" style="47" customWidth="1"/>
    <col min="3081" max="3328" width="8.85546875" style="47"/>
    <col min="3329" max="3329" width="24.28515625" style="47" customWidth="1"/>
    <col min="3330" max="3330" width="10.140625" style="47" customWidth="1"/>
    <col min="3331" max="3333" width="8.85546875" style="47"/>
    <col min="3334" max="3334" width="13.140625" style="47" customWidth="1"/>
    <col min="3335" max="3335" width="8.85546875" style="47"/>
    <col min="3336" max="3336" width="10.7109375" style="47" customWidth="1"/>
    <col min="3337" max="3584" width="8.85546875" style="47"/>
    <col min="3585" max="3585" width="24.28515625" style="47" customWidth="1"/>
    <col min="3586" max="3586" width="10.140625" style="47" customWidth="1"/>
    <col min="3587" max="3589" width="8.85546875" style="47"/>
    <col min="3590" max="3590" width="13.140625" style="47" customWidth="1"/>
    <col min="3591" max="3591" width="8.85546875" style="47"/>
    <col min="3592" max="3592" width="10.7109375" style="47" customWidth="1"/>
    <col min="3593" max="3840" width="8.85546875" style="47"/>
    <col min="3841" max="3841" width="24.28515625" style="47" customWidth="1"/>
    <col min="3842" max="3842" width="10.140625" style="47" customWidth="1"/>
    <col min="3843" max="3845" width="8.85546875" style="47"/>
    <col min="3846" max="3846" width="13.140625" style="47" customWidth="1"/>
    <col min="3847" max="3847" width="8.85546875" style="47"/>
    <col min="3848" max="3848" width="10.7109375" style="47" customWidth="1"/>
    <col min="3849" max="4096" width="8.85546875" style="47"/>
    <col min="4097" max="4097" width="24.28515625" style="47" customWidth="1"/>
    <col min="4098" max="4098" width="10.140625" style="47" customWidth="1"/>
    <col min="4099" max="4101" width="8.85546875" style="47"/>
    <col min="4102" max="4102" width="13.140625" style="47" customWidth="1"/>
    <col min="4103" max="4103" width="8.85546875" style="47"/>
    <col min="4104" max="4104" width="10.7109375" style="47" customWidth="1"/>
    <col min="4105" max="4352" width="8.85546875" style="47"/>
    <col min="4353" max="4353" width="24.28515625" style="47" customWidth="1"/>
    <col min="4354" max="4354" width="10.140625" style="47" customWidth="1"/>
    <col min="4355" max="4357" width="8.85546875" style="47"/>
    <col min="4358" max="4358" width="13.140625" style="47" customWidth="1"/>
    <col min="4359" max="4359" width="8.85546875" style="47"/>
    <col min="4360" max="4360" width="10.7109375" style="47" customWidth="1"/>
    <col min="4361" max="4608" width="8.85546875" style="47"/>
    <col min="4609" max="4609" width="24.28515625" style="47" customWidth="1"/>
    <col min="4610" max="4610" width="10.140625" style="47" customWidth="1"/>
    <col min="4611" max="4613" width="8.85546875" style="47"/>
    <col min="4614" max="4614" width="13.140625" style="47" customWidth="1"/>
    <col min="4615" max="4615" width="8.85546875" style="47"/>
    <col min="4616" max="4616" width="10.7109375" style="47" customWidth="1"/>
    <col min="4617" max="4864" width="8.85546875" style="47"/>
    <col min="4865" max="4865" width="24.28515625" style="47" customWidth="1"/>
    <col min="4866" max="4866" width="10.140625" style="47" customWidth="1"/>
    <col min="4867" max="4869" width="8.85546875" style="47"/>
    <col min="4870" max="4870" width="13.140625" style="47" customWidth="1"/>
    <col min="4871" max="4871" width="8.85546875" style="47"/>
    <col min="4872" max="4872" width="10.7109375" style="47" customWidth="1"/>
    <col min="4873" max="5120" width="8.85546875" style="47"/>
    <col min="5121" max="5121" width="24.28515625" style="47" customWidth="1"/>
    <col min="5122" max="5122" width="10.140625" style="47" customWidth="1"/>
    <col min="5123" max="5125" width="8.85546875" style="47"/>
    <col min="5126" max="5126" width="13.140625" style="47" customWidth="1"/>
    <col min="5127" max="5127" width="8.85546875" style="47"/>
    <col min="5128" max="5128" width="10.7109375" style="47" customWidth="1"/>
    <col min="5129" max="5376" width="8.85546875" style="47"/>
    <col min="5377" max="5377" width="24.28515625" style="47" customWidth="1"/>
    <col min="5378" max="5378" width="10.140625" style="47" customWidth="1"/>
    <col min="5379" max="5381" width="8.85546875" style="47"/>
    <col min="5382" max="5382" width="13.140625" style="47" customWidth="1"/>
    <col min="5383" max="5383" width="8.85546875" style="47"/>
    <col min="5384" max="5384" width="10.7109375" style="47" customWidth="1"/>
    <col min="5385" max="5632" width="8.85546875" style="47"/>
    <col min="5633" max="5633" width="24.28515625" style="47" customWidth="1"/>
    <col min="5634" max="5634" width="10.140625" style="47" customWidth="1"/>
    <col min="5635" max="5637" width="8.85546875" style="47"/>
    <col min="5638" max="5638" width="13.140625" style="47" customWidth="1"/>
    <col min="5639" max="5639" width="8.85546875" style="47"/>
    <col min="5640" max="5640" width="10.7109375" style="47" customWidth="1"/>
    <col min="5641" max="5888" width="8.85546875" style="47"/>
    <col min="5889" max="5889" width="24.28515625" style="47" customWidth="1"/>
    <col min="5890" max="5890" width="10.140625" style="47" customWidth="1"/>
    <col min="5891" max="5893" width="8.85546875" style="47"/>
    <col min="5894" max="5894" width="13.140625" style="47" customWidth="1"/>
    <col min="5895" max="5895" width="8.85546875" style="47"/>
    <col min="5896" max="5896" width="10.7109375" style="47" customWidth="1"/>
    <col min="5897" max="6144" width="8.85546875" style="47"/>
    <col min="6145" max="6145" width="24.28515625" style="47" customWidth="1"/>
    <col min="6146" max="6146" width="10.140625" style="47" customWidth="1"/>
    <col min="6147" max="6149" width="8.85546875" style="47"/>
    <col min="6150" max="6150" width="13.140625" style="47" customWidth="1"/>
    <col min="6151" max="6151" width="8.85546875" style="47"/>
    <col min="6152" max="6152" width="10.7109375" style="47" customWidth="1"/>
    <col min="6153" max="6400" width="8.85546875" style="47"/>
    <col min="6401" max="6401" width="24.28515625" style="47" customWidth="1"/>
    <col min="6402" max="6402" width="10.140625" style="47" customWidth="1"/>
    <col min="6403" max="6405" width="8.85546875" style="47"/>
    <col min="6406" max="6406" width="13.140625" style="47" customWidth="1"/>
    <col min="6407" max="6407" width="8.85546875" style="47"/>
    <col min="6408" max="6408" width="10.7109375" style="47" customWidth="1"/>
    <col min="6409" max="6656" width="8.85546875" style="47"/>
    <col min="6657" max="6657" width="24.28515625" style="47" customWidth="1"/>
    <col min="6658" max="6658" width="10.140625" style="47" customWidth="1"/>
    <col min="6659" max="6661" width="8.85546875" style="47"/>
    <col min="6662" max="6662" width="13.140625" style="47" customWidth="1"/>
    <col min="6663" max="6663" width="8.85546875" style="47"/>
    <col min="6664" max="6664" width="10.7109375" style="47" customWidth="1"/>
    <col min="6665" max="6912" width="8.85546875" style="47"/>
    <col min="6913" max="6913" width="24.28515625" style="47" customWidth="1"/>
    <col min="6914" max="6914" width="10.140625" style="47" customWidth="1"/>
    <col min="6915" max="6917" width="8.85546875" style="47"/>
    <col min="6918" max="6918" width="13.140625" style="47" customWidth="1"/>
    <col min="6919" max="6919" width="8.85546875" style="47"/>
    <col min="6920" max="6920" width="10.7109375" style="47" customWidth="1"/>
    <col min="6921" max="7168" width="8.85546875" style="47"/>
    <col min="7169" max="7169" width="24.28515625" style="47" customWidth="1"/>
    <col min="7170" max="7170" width="10.140625" style="47" customWidth="1"/>
    <col min="7171" max="7173" width="8.85546875" style="47"/>
    <col min="7174" max="7174" width="13.140625" style="47" customWidth="1"/>
    <col min="7175" max="7175" width="8.85546875" style="47"/>
    <col min="7176" max="7176" width="10.7109375" style="47" customWidth="1"/>
    <col min="7177" max="7424" width="8.85546875" style="47"/>
    <col min="7425" max="7425" width="24.28515625" style="47" customWidth="1"/>
    <col min="7426" max="7426" width="10.140625" style="47" customWidth="1"/>
    <col min="7427" max="7429" width="8.85546875" style="47"/>
    <col min="7430" max="7430" width="13.140625" style="47" customWidth="1"/>
    <col min="7431" max="7431" width="8.85546875" style="47"/>
    <col min="7432" max="7432" width="10.7109375" style="47" customWidth="1"/>
    <col min="7433" max="7680" width="8.85546875" style="47"/>
    <col min="7681" max="7681" width="24.28515625" style="47" customWidth="1"/>
    <col min="7682" max="7682" width="10.140625" style="47" customWidth="1"/>
    <col min="7683" max="7685" width="8.85546875" style="47"/>
    <col min="7686" max="7686" width="13.140625" style="47" customWidth="1"/>
    <col min="7687" max="7687" width="8.85546875" style="47"/>
    <col min="7688" max="7688" width="10.7109375" style="47" customWidth="1"/>
    <col min="7689" max="7936" width="8.85546875" style="47"/>
    <col min="7937" max="7937" width="24.28515625" style="47" customWidth="1"/>
    <col min="7938" max="7938" width="10.140625" style="47" customWidth="1"/>
    <col min="7939" max="7941" width="8.85546875" style="47"/>
    <col min="7942" max="7942" width="13.140625" style="47" customWidth="1"/>
    <col min="7943" max="7943" width="8.85546875" style="47"/>
    <col min="7944" max="7944" width="10.7109375" style="47" customWidth="1"/>
    <col min="7945" max="8192" width="8.85546875" style="47"/>
    <col min="8193" max="8193" width="24.28515625" style="47" customWidth="1"/>
    <col min="8194" max="8194" width="10.140625" style="47" customWidth="1"/>
    <col min="8195" max="8197" width="8.85546875" style="47"/>
    <col min="8198" max="8198" width="13.140625" style="47" customWidth="1"/>
    <col min="8199" max="8199" width="8.85546875" style="47"/>
    <col min="8200" max="8200" width="10.7109375" style="47" customWidth="1"/>
    <col min="8201" max="8448" width="8.85546875" style="47"/>
    <col min="8449" max="8449" width="24.28515625" style="47" customWidth="1"/>
    <col min="8450" max="8450" width="10.140625" style="47" customWidth="1"/>
    <col min="8451" max="8453" width="8.85546875" style="47"/>
    <col min="8454" max="8454" width="13.140625" style="47" customWidth="1"/>
    <col min="8455" max="8455" width="8.85546875" style="47"/>
    <col min="8456" max="8456" width="10.7109375" style="47" customWidth="1"/>
    <col min="8457" max="8704" width="8.85546875" style="47"/>
    <col min="8705" max="8705" width="24.28515625" style="47" customWidth="1"/>
    <col min="8706" max="8706" width="10.140625" style="47" customWidth="1"/>
    <col min="8707" max="8709" width="8.85546875" style="47"/>
    <col min="8710" max="8710" width="13.140625" style="47" customWidth="1"/>
    <col min="8711" max="8711" width="8.85546875" style="47"/>
    <col min="8712" max="8712" width="10.7109375" style="47" customWidth="1"/>
    <col min="8713" max="8960" width="8.85546875" style="47"/>
    <col min="8961" max="8961" width="24.28515625" style="47" customWidth="1"/>
    <col min="8962" max="8962" width="10.140625" style="47" customWidth="1"/>
    <col min="8963" max="8965" width="8.85546875" style="47"/>
    <col min="8966" max="8966" width="13.140625" style="47" customWidth="1"/>
    <col min="8967" max="8967" width="8.85546875" style="47"/>
    <col min="8968" max="8968" width="10.7109375" style="47" customWidth="1"/>
    <col min="8969" max="9216" width="8.85546875" style="47"/>
    <col min="9217" max="9217" width="24.28515625" style="47" customWidth="1"/>
    <col min="9218" max="9218" width="10.140625" style="47" customWidth="1"/>
    <col min="9219" max="9221" width="8.85546875" style="47"/>
    <col min="9222" max="9222" width="13.140625" style="47" customWidth="1"/>
    <col min="9223" max="9223" width="8.85546875" style="47"/>
    <col min="9224" max="9224" width="10.7109375" style="47" customWidth="1"/>
    <col min="9225" max="9472" width="8.85546875" style="47"/>
    <col min="9473" max="9473" width="24.28515625" style="47" customWidth="1"/>
    <col min="9474" max="9474" width="10.140625" style="47" customWidth="1"/>
    <col min="9475" max="9477" width="8.85546875" style="47"/>
    <col min="9478" max="9478" width="13.140625" style="47" customWidth="1"/>
    <col min="9479" max="9479" width="8.85546875" style="47"/>
    <col min="9480" max="9480" width="10.7109375" style="47" customWidth="1"/>
    <col min="9481" max="9728" width="8.85546875" style="47"/>
    <col min="9729" max="9729" width="24.28515625" style="47" customWidth="1"/>
    <col min="9730" max="9730" width="10.140625" style="47" customWidth="1"/>
    <col min="9731" max="9733" width="8.85546875" style="47"/>
    <col min="9734" max="9734" width="13.140625" style="47" customWidth="1"/>
    <col min="9735" max="9735" width="8.85546875" style="47"/>
    <col min="9736" max="9736" width="10.7109375" style="47" customWidth="1"/>
    <col min="9737" max="9984" width="8.85546875" style="47"/>
    <col min="9985" max="9985" width="24.28515625" style="47" customWidth="1"/>
    <col min="9986" max="9986" width="10.140625" style="47" customWidth="1"/>
    <col min="9987" max="9989" width="8.85546875" style="47"/>
    <col min="9990" max="9990" width="13.140625" style="47" customWidth="1"/>
    <col min="9991" max="9991" width="8.85546875" style="47"/>
    <col min="9992" max="9992" width="10.7109375" style="47" customWidth="1"/>
    <col min="9993" max="10240" width="8.85546875" style="47"/>
    <col min="10241" max="10241" width="24.28515625" style="47" customWidth="1"/>
    <col min="10242" max="10242" width="10.140625" style="47" customWidth="1"/>
    <col min="10243" max="10245" width="8.85546875" style="47"/>
    <col min="10246" max="10246" width="13.140625" style="47" customWidth="1"/>
    <col min="10247" max="10247" width="8.85546875" style="47"/>
    <col min="10248" max="10248" width="10.7109375" style="47" customWidth="1"/>
    <col min="10249" max="10496" width="8.85546875" style="47"/>
    <col min="10497" max="10497" width="24.28515625" style="47" customWidth="1"/>
    <col min="10498" max="10498" width="10.140625" style="47" customWidth="1"/>
    <col min="10499" max="10501" width="8.85546875" style="47"/>
    <col min="10502" max="10502" width="13.140625" style="47" customWidth="1"/>
    <col min="10503" max="10503" width="8.85546875" style="47"/>
    <col min="10504" max="10504" width="10.7109375" style="47" customWidth="1"/>
    <col min="10505" max="10752" width="8.85546875" style="47"/>
    <col min="10753" max="10753" width="24.28515625" style="47" customWidth="1"/>
    <col min="10754" max="10754" width="10.140625" style="47" customWidth="1"/>
    <col min="10755" max="10757" width="8.85546875" style="47"/>
    <col min="10758" max="10758" width="13.140625" style="47" customWidth="1"/>
    <col min="10759" max="10759" width="8.85546875" style="47"/>
    <col min="10760" max="10760" width="10.7109375" style="47" customWidth="1"/>
    <col min="10761" max="11008" width="8.85546875" style="47"/>
    <col min="11009" max="11009" width="24.28515625" style="47" customWidth="1"/>
    <col min="11010" max="11010" width="10.140625" style="47" customWidth="1"/>
    <col min="11011" max="11013" width="8.85546875" style="47"/>
    <col min="11014" max="11014" width="13.140625" style="47" customWidth="1"/>
    <col min="11015" max="11015" width="8.85546875" style="47"/>
    <col min="11016" max="11016" width="10.7109375" style="47" customWidth="1"/>
    <col min="11017" max="11264" width="8.85546875" style="47"/>
    <col min="11265" max="11265" width="24.28515625" style="47" customWidth="1"/>
    <col min="11266" max="11266" width="10.140625" style="47" customWidth="1"/>
    <col min="11267" max="11269" width="8.85546875" style="47"/>
    <col min="11270" max="11270" width="13.140625" style="47" customWidth="1"/>
    <col min="11271" max="11271" width="8.85546875" style="47"/>
    <col min="11272" max="11272" width="10.7109375" style="47" customWidth="1"/>
    <col min="11273" max="11520" width="8.85546875" style="47"/>
    <col min="11521" max="11521" width="24.28515625" style="47" customWidth="1"/>
    <col min="11522" max="11522" width="10.140625" style="47" customWidth="1"/>
    <col min="11523" max="11525" width="8.85546875" style="47"/>
    <col min="11526" max="11526" width="13.140625" style="47" customWidth="1"/>
    <col min="11527" max="11527" width="8.85546875" style="47"/>
    <col min="11528" max="11528" width="10.7109375" style="47" customWidth="1"/>
    <col min="11529" max="11776" width="8.85546875" style="47"/>
    <col min="11777" max="11777" width="24.28515625" style="47" customWidth="1"/>
    <col min="11778" max="11778" width="10.140625" style="47" customWidth="1"/>
    <col min="11779" max="11781" width="8.85546875" style="47"/>
    <col min="11782" max="11782" width="13.140625" style="47" customWidth="1"/>
    <col min="11783" max="11783" width="8.85546875" style="47"/>
    <col min="11784" max="11784" width="10.7109375" style="47" customWidth="1"/>
    <col min="11785" max="12032" width="8.85546875" style="47"/>
    <col min="12033" max="12033" width="24.28515625" style="47" customWidth="1"/>
    <col min="12034" max="12034" width="10.140625" style="47" customWidth="1"/>
    <col min="12035" max="12037" width="8.85546875" style="47"/>
    <col min="12038" max="12038" width="13.140625" style="47" customWidth="1"/>
    <col min="12039" max="12039" width="8.85546875" style="47"/>
    <col min="12040" max="12040" width="10.7109375" style="47" customWidth="1"/>
    <col min="12041" max="12288" width="8.85546875" style="47"/>
    <col min="12289" max="12289" width="24.28515625" style="47" customWidth="1"/>
    <col min="12290" max="12290" width="10.140625" style="47" customWidth="1"/>
    <col min="12291" max="12293" width="8.85546875" style="47"/>
    <col min="12294" max="12294" width="13.140625" style="47" customWidth="1"/>
    <col min="12295" max="12295" width="8.85546875" style="47"/>
    <col min="12296" max="12296" width="10.7109375" style="47" customWidth="1"/>
    <col min="12297" max="12544" width="8.85546875" style="47"/>
    <col min="12545" max="12545" width="24.28515625" style="47" customWidth="1"/>
    <col min="12546" max="12546" width="10.140625" style="47" customWidth="1"/>
    <col min="12547" max="12549" width="8.85546875" style="47"/>
    <col min="12550" max="12550" width="13.140625" style="47" customWidth="1"/>
    <col min="12551" max="12551" width="8.85546875" style="47"/>
    <col min="12552" max="12552" width="10.7109375" style="47" customWidth="1"/>
    <col min="12553" max="12800" width="8.85546875" style="47"/>
    <col min="12801" max="12801" width="24.28515625" style="47" customWidth="1"/>
    <col min="12802" max="12802" width="10.140625" style="47" customWidth="1"/>
    <col min="12803" max="12805" width="8.85546875" style="47"/>
    <col min="12806" max="12806" width="13.140625" style="47" customWidth="1"/>
    <col min="12807" max="12807" width="8.85546875" style="47"/>
    <col min="12808" max="12808" width="10.7109375" style="47" customWidth="1"/>
    <col min="12809" max="13056" width="8.85546875" style="47"/>
    <col min="13057" max="13057" width="24.28515625" style="47" customWidth="1"/>
    <col min="13058" max="13058" width="10.140625" style="47" customWidth="1"/>
    <col min="13059" max="13061" width="8.85546875" style="47"/>
    <col min="13062" max="13062" width="13.140625" style="47" customWidth="1"/>
    <col min="13063" max="13063" width="8.85546875" style="47"/>
    <col min="13064" max="13064" width="10.7109375" style="47" customWidth="1"/>
    <col min="13065" max="13312" width="8.85546875" style="47"/>
    <col min="13313" max="13313" width="24.28515625" style="47" customWidth="1"/>
    <col min="13314" max="13314" width="10.140625" style="47" customWidth="1"/>
    <col min="13315" max="13317" width="8.85546875" style="47"/>
    <col min="13318" max="13318" width="13.140625" style="47" customWidth="1"/>
    <col min="13319" max="13319" width="8.85546875" style="47"/>
    <col min="13320" max="13320" width="10.7109375" style="47" customWidth="1"/>
    <col min="13321" max="13568" width="8.85546875" style="47"/>
    <col min="13569" max="13569" width="24.28515625" style="47" customWidth="1"/>
    <col min="13570" max="13570" width="10.140625" style="47" customWidth="1"/>
    <col min="13571" max="13573" width="8.85546875" style="47"/>
    <col min="13574" max="13574" width="13.140625" style="47" customWidth="1"/>
    <col min="13575" max="13575" width="8.85546875" style="47"/>
    <col min="13576" max="13576" width="10.7109375" style="47" customWidth="1"/>
    <col min="13577" max="13824" width="8.85546875" style="47"/>
    <col min="13825" max="13825" width="24.28515625" style="47" customWidth="1"/>
    <col min="13826" max="13826" width="10.140625" style="47" customWidth="1"/>
    <col min="13827" max="13829" width="8.85546875" style="47"/>
    <col min="13830" max="13830" width="13.140625" style="47" customWidth="1"/>
    <col min="13831" max="13831" width="8.85546875" style="47"/>
    <col min="13832" max="13832" width="10.7109375" style="47" customWidth="1"/>
    <col min="13833" max="14080" width="8.85546875" style="47"/>
    <col min="14081" max="14081" width="24.28515625" style="47" customWidth="1"/>
    <col min="14082" max="14082" width="10.140625" style="47" customWidth="1"/>
    <col min="14083" max="14085" width="8.85546875" style="47"/>
    <col min="14086" max="14086" width="13.140625" style="47" customWidth="1"/>
    <col min="14087" max="14087" width="8.85546875" style="47"/>
    <col min="14088" max="14088" width="10.7109375" style="47" customWidth="1"/>
    <col min="14089" max="14336" width="8.85546875" style="47"/>
    <col min="14337" max="14337" width="24.28515625" style="47" customWidth="1"/>
    <col min="14338" max="14338" width="10.140625" style="47" customWidth="1"/>
    <col min="14339" max="14341" width="8.85546875" style="47"/>
    <col min="14342" max="14342" width="13.140625" style="47" customWidth="1"/>
    <col min="14343" max="14343" width="8.85546875" style="47"/>
    <col min="14344" max="14344" width="10.7109375" style="47" customWidth="1"/>
    <col min="14345" max="14592" width="8.85546875" style="47"/>
    <col min="14593" max="14593" width="24.28515625" style="47" customWidth="1"/>
    <col min="14594" max="14594" width="10.140625" style="47" customWidth="1"/>
    <col min="14595" max="14597" width="8.85546875" style="47"/>
    <col min="14598" max="14598" width="13.140625" style="47" customWidth="1"/>
    <col min="14599" max="14599" width="8.85546875" style="47"/>
    <col min="14600" max="14600" width="10.7109375" style="47" customWidth="1"/>
    <col min="14601" max="14848" width="8.85546875" style="47"/>
    <col min="14849" max="14849" width="24.28515625" style="47" customWidth="1"/>
    <col min="14850" max="14850" width="10.140625" style="47" customWidth="1"/>
    <col min="14851" max="14853" width="8.85546875" style="47"/>
    <col min="14854" max="14854" width="13.140625" style="47" customWidth="1"/>
    <col min="14855" max="14855" width="8.85546875" style="47"/>
    <col min="14856" max="14856" width="10.7109375" style="47" customWidth="1"/>
    <col min="14857" max="15104" width="8.85546875" style="47"/>
    <col min="15105" max="15105" width="24.28515625" style="47" customWidth="1"/>
    <col min="15106" max="15106" width="10.140625" style="47" customWidth="1"/>
    <col min="15107" max="15109" width="8.85546875" style="47"/>
    <col min="15110" max="15110" width="13.140625" style="47" customWidth="1"/>
    <col min="15111" max="15111" width="8.85546875" style="47"/>
    <col min="15112" max="15112" width="10.7109375" style="47" customWidth="1"/>
    <col min="15113" max="15360" width="8.85546875" style="47"/>
    <col min="15361" max="15361" width="24.28515625" style="47" customWidth="1"/>
    <col min="15362" max="15362" width="10.140625" style="47" customWidth="1"/>
    <col min="15363" max="15365" width="8.85546875" style="47"/>
    <col min="15366" max="15366" width="13.140625" style="47" customWidth="1"/>
    <col min="15367" max="15367" width="8.85546875" style="47"/>
    <col min="15368" max="15368" width="10.7109375" style="47" customWidth="1"/>
    <col min="15369" max="15616" width="8.85546875" style="47"/>
    <col min="15617" max="15617" width="24.28515625" style="47" customWidth="1"/>
    <col min="15618" max="15618" width="10.140625" style="47" customWidth="1"/>
    <col min="15619" max="15621" width="8.85546875" style="47"/>
    <col min="15622" max="15622" width="13.140625" style="47" customWidth="1"/>
    <col min="15623" max="15623" width="8.85546875" style="47"/>
    <col min="15624" max="15624" width="10.7109375" style="47" customWidth="1"/>
    <col min="15625" max="15872" width="8.85546875" style="47"/>
    <col min="15873" max="15873" width="24.28515625" style="47" customWidth="1"/>
    <col min="15874" max="15874" width="10.140625" style="47" customWidth="1"/>
    <col min="15875" max="15877" width="8.85546875" style="47"/>
    <col min="15878" max="15878" width="13.140625" style="47" customWidth="1"/>
    <col min="15879" max="15879" width="8.85546875" style="47"/>
    <col min="15880" max="15880" width="10.7109375" style="47" customWidth="1"/>
    <col min="15881" max="16128" width="8.85546875" style="47"/>
    <col min="16129" max="16129" width="24.28515625" style="47" customWidth="1"/>
    <col min="16130" max="16130" width="10.140625" style="47" customWidth="1"/>
    <col min="16131" max="16133" width="8.85546875" style="47"/>
    <col min="16134" max="16134" width="13.140625" style="47" customWidth="1"/>
    <col min="16135" max="16135" width="8.85546875" style="47"/>
    <col min="16136" max="16136" width="10.7109375" style="47" customWidth="1"/>
    <col min="16137" max="16384" width="8.85546875" style="47"/>
  </cols>
  <sheetData>
    <row r="1" spans="1:11">
      <c r="A1" s="155" t="s">
        <v>173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5.75" thickBot="1"/>
    <row r="3" spans="1:11" ht="15.75" thickBot="1">
      <c r="A3" s="156" t="s">
        <v>174</v>
      </c>
      <c r="B3" s="157"/>
      <c r="C3" s="157"/>
      <c r="D3" s="157"/>
      <c r="E3" s="157"/>
      <c r="F3" s="157"/>
      <c r="G3" s="157"/>
      <c r="H3" s="157"/>
      <c r="I3" s="157"/>
      <c r="J3" s="157"/>
      <c r="K3" s="158"/>
    </row>
    <row r="4" spans="1:11" ht="15" customHeight="1">
      <c r="A4" s="159" t="s">
        <v>175</v>
      </c>
      <c r="B4" s="160"/>
      <c r="C4" s="160"/>
      <c r="D4" s="160"/>
      <c r="E4" s="161">
        <v>365</v>
      </c>
      <c r="F4" s="161"/>
      <c r="G4" s="162" t="s">
        <v>176</v>
      </c>
      <c r="H4" s="162"/>
      <c r="I4" s="162"/>
      <c r="J4" s="162"/>
      <c r="K4" s="163"/>
    </row>
    <row r="5" spans="1:11" ht="15" customHeight="1">
      <c r="A5" s="141" t="s">
        <v>177</v>
      </c>
      <c r="B5" s="142"/>
      <c r="C5" s="142"/>
      <c r="D5" s="142"/>
      <c r="E5" s="147">
        <v>0</v>
      </c>
      <c r="F5" s="147"/>
      <c r="G5" s="148"/>
      <c r="H5" s="148"/>
      <c r="I5" s="148"/>
      <c r="J5" s="148"/>
      <c r="K5" s="149"/>
    </row>
    <row r="6" spans="1:11" ht="15" customHeight="1">
      <c r="A6" s="141" t="s">
        <v>178</v>
      </c>
      <c r="B6" s="142"/>
      <c r="C6" s="142"/>
      <c r="D6" s="142"/>
      <c r="E6" s="144" t="s">
        <v>179</v>
      </c>
      <c r="F6" s="144"/>
      <c r="G6" s="148"/>
      <c r="H6" s="148"/>
      <c r="I6" s="148"/>
      <c r="J6" s="148"/>
      <c r="K6" s="149"/>
    </row>
    <row r="7" spans="1:11" ht="15" customHeight="1">
      <c r="A7" s="141" t="s">
        <v>180</v>
      </c>
      <c r="B7" s="142"/>
      <c r="C7" s="142"/>
      <c r="D7" s="142"/>
      <c r="E7" s="152">
        <v>52.142856999999999</v>
      </c>
      <c r="F7" s="152"/>
      <c r="G7" s="144" t="s">
        <v>181</v>
      </c>
      <c r="H7" s="144"/>
      <c r="I7" s="144"/>
      <c r="J7" s="144"/>
      <c r="K7" s="145"/>
    </row>
    <row r="8" spans="1:11" ht="15" customHeight="1">
      <c r="A8" s="141" t="s">
        <v>182</v>
      </c>
      <c r="B8" s="142"/>
      <c r="C8" s="142"/>
      <c r="D8" s="142"/>
      <c r="E8" s="152">
        <v>260.71428500000002</v>
      </c>
      <c r="F8" s="152"/>
      <c r="G8" s="144" t="s">
        <v>183</v>
      </c>
      <c r="H8" s="144"/>
      <c r="I8" s="144"/>
      <c r="J8" s="144"/>
      <c r="K8" s="145"/>
    </row>
    <row r="9" spans="1:11" ht="15" customHeight="1">
      <c r="A9" s="141" t="s">
        <v>184</v>
      </c>
      <c r="B9" s="142"/>
      <c r="C9" s="142"/>
      <c r="D9" s="142"/>
      <c r="E9" s="147">
        <v>10</v>
      </c>
      <c r="F9" s="147"/>
      <c r="G9" s="148"/>
      <c r="H9" s="148"/>
      <c r="I9" s="148"/>
      <c r="J9" s="148"/>
      <c r="K9" s="149"/>
    </row>
    <row r="10" spans="1:11" ht="15" customHeight="1">
      <c r="A10" s="141" t="s">
        <v>185</v>
      </c>
      <c r="B10" s="142"/>
      <c r="C10" s="142"/>
      <c r="D10" s="142"/>
      <c r="E10" s="147">
        <v>9</v>
      </c>
      <c r="F10" s="147"/>
      <c r="G10" s="148"/>
      <c r="H10" s="148"/>
      <c r="I10" s="148"/>
      <c r="J10" s="148"/>
      <c r="K10" s="149"/>
    </row>
    <row r="11" spans="1:11" ht="22.9" customHeight="1">
      <c r="A11" s="150" t="s">
        <v>186</v>
      </c>
      <c r="B11" s="151"/>
      <c r="C11" s="151"/>
      <c r="D11" s="151"/>
      <c r="E11" s="152">
        <v>251.71428499999999</v>
      </c>
      <c r="F11" s="152"/>
      <c r="G11" s="153" t="s">
        <v>187</v>
      </c>
      <c r="H11" s="153"/>
      <c r="I11" s="153"/>
      <c r="J11" s="153"/>
      <c r="K11" s="154"/>
    </row>
    <row r="12" spans="1:11" ht="15" customHeight="1">
      <c r="A12" s="141" t="s">
        <v>188</v>
      </c>
      <c r="B12" s="142"/>
      <c r="C12" s="142"/>
      <c r="D12" s="142"/>
      <c r="E12" s="143">
        <v>20.976189999999999</v>
      </c>
      <c r="F12" s="143"/>
      <c r="G12" s="144" t="s">
        <v>189</v>
      </c>
      <c r="H12" s="144"/>
      <c r="I12" s="144"/>
      <c r="J12" s="144"/>
      <c r="K12" s="145"/>
    </row>
    <row r="13" spans="1:11" ht="15" customHeight="1">
      <c r="A13" s="141" t="s">
        <v>190</v>
      </c>
      <c r="B13" s="142"/>
      <c r="C13" s="142"/>
      <c r="D13" s="142"/>
      <c r="E13" s="146">
        <v>21</v>
      </c>
      <c r="F13" s="146"/>
      <c r="G13" s="144" t="s">
        <v>191</v>
      </c>
      <c r="H13" s="144"/>
      <c r="I13" s="144"/>
      <c r="J13" s="144"/>
      <c r="K13" s="145"/>
    </row>
    <row r="14" spans="1:11" ht="34.9" customHeight="1" thickBot="1">
      <c r="A14" s="132" t="s">
        <v>192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4"/>
    </row>
    <row r="15" spans="1:11" ht="15.75" thickBot="1"/>
    <row r="16" spans="1:11">
      <c r="A16" s="135" t="s">
        <v>193</v>
      </c>
      <c r="B16" s="136"/>
      <c r="C16" s="136"/>
      <c r="D16" s="136"/>
      <c r="E16" s="136"/>
      <c r="F16" s="136"/>
      <c r="G16" s="136"/>
      <c r="H16" s="137"/>
    </row>
    <row r="17" spans="1:11" ht="60">
      <c r="A17" s="60"/>
      <c r="B17" s="61" t="s">
        <v>194</v>
      </c>
      <c r="C17" s="62" t="s">
        <v>195</v>
      </c>
      <c r="D17" s="61" t="s">
        <v>196</v>
      </c>
      <c r="E17" s="62" t="s">
        <v>197</v>
      </c>
      <c r="F17" s="63" t="s">
        <v>198</v>
      </c>
      <c r="G17" s="63" t="s">
        <v>199</v>
      </c>
      <c r="H17" s="64" t="s">
        <v>200</v>
      </c>
      <c r="I17" s="65"/>
      <c r="J17" s="65"/>
    </row>
    <row r="18" spans="1:11" ht="26.25">
      <c r="A18" s="66"/>
      <c r="B18" s="67" t="s">
        <v>4</v>
      </c>
      <c r="C18" s="68" t="s">
        <v>6</v>
      </c>
      <c r="D18" s="67" t="s">
        <v>8</v>
      </c>
      <c r="E18" s="68" t="s">
        <v>201</v>
      </c>
      <c r="F18" s="67" t="s">
        <v>12</v>
      </c>
      <c r="G18" s="67" t="s">
        <v>202</v>
      </c>
      <c r="H18" s="69" t="s">
        <v>203</v>
      </c>
      <c r="I18" s="65"/>
      <c r="J18" s="65"/>
    </row>
    <row r="19" spans="1:11">
      <c r="A19" s="83" t="s">
        <v>210</v>
      </c>
      <c r="B19" s="70">
        <v>4.4000000000000004</v>
      </c>
      <c r="C19" s="71">
        <v>2</v>
      </c>
      <c r="D19" s="71">
        <v>21</v>
      </c>
      <c r="E19" s="70">
        <f>(B19*C19)*D19</f>
        <v>184.8</v>
      </c>
      <c r="F19" s="72">
        <f>'AUX ADM'!D26</f>
        <v>1212.03</v>
      </c>
      <c r="G19" s="73">
        <f>F19*6%</f>
        <v>72.721800000000002</v>
      </c>
      <c r="H19" s="84">
        <f>E19-G19</f>
        <v>112.07820000000001</v>
      </c>
    </row>
    <row r="20" spans="1:11">
      <c r="A20" s="83" t="s">
        <v>111</v>
      </c>
      <c r="B20" s="70">
        <v>4.4000000000000004</v>
      </c>
      <c r="C20" s="71">
        <v>2</v>
      </c>
      <c r="D20" s="71">
        <v>21</v>
      </c>
      <c r="E20" s="70">
        <f>(B20*C20)*D20</f>
        <v>184.8</v>
      </c>
      <c r="F20" s="72">
        <f>'OP MICRO'!D26</f>
        <v>1230.3499999999999</v>
      </c>
      <c r="G20" s="73">
        <f t="shared" ref="G20:G21" si="0">F20*6%</f>
        <v>73.820999999999998</v>
      </c>
      <c r="H20" s="84">
        <f t="shared" ref="H20:H21" si="1">E20-G20</f>
        <v>110.97900000000001</v>
      </c>
    </row>
    <row r="21" spans="1:11">
      <c r="A21" s="83" t="s">
        <v>113</v>
      </c>
      <c r="B21" s="70">
        <v>4.4000000000000004</v>
      </c>
      <c r="C21" s="71">
        <v>2</v>
      </c>
      <c r="D21" s="71">
        <v>21</v>
      </c>
      <c r="E21" s="70">
        <f>(B21*C21)*D21</f>
        <v>184.8</v>
      </c>
      <c r="F21" s="72">
        <f>SUPERVISOR!D26</f>
        <v>1668.21</v>
      </c>
      <c r="G21" s="73">
        <f t="shared" si="0"/>
        <v>100.0926</v>
      </c>
      <c r="H21" s="84">
        <f t="shared" si="1"/>
        <v>84.707400000000007</v>
      </c>
    </row>
    <row r="22" spans="1:11" ht="15.75" thickBot="1"/>
    <row r="23" spans="1:11">
      <c r="A23" s="138" t="s">
        <v>204</v>
      </c>
      <c r="B23" s="139"/>
      <c r="C23" s="139"/>
      <c r="D23" s="139"/>
      <c r="E23" s="139"/>
      <c r="F23" s="139"/>
      <c r="G23" s="140"/>
      <c r="H23" s="74"/>
    </row>
    <row r="24" spans="1:11" ht="64.5">
      <c r="A24" s="60"/>
      <c r="B24" s="63" t="s">
        <v>205</v>
      </c>
      <c r="C24" s="62" t="s">
        <v>195</v>
      </c>
      <c r="D24" s="61" t="s">
        <v>196</v>
      </c>
      <c r="E24" s="62" t="s">
        <v>197</v>
      </c>
      <c r="F24" s="63" t="s">
        <v>206</v>
      </c>
      <c r="G24" s="64" t="s">
        <v>200</v>
      </c>
      <c r="H24" s="75"/>
      <c r="I24" s="65"/>
      <c r="J24" s="65"/>
    </row>
    <row r="25" spans="1:11" ht="26.25">
      <c r="A25" s="66"/>
      <c r="B25" s="67" t="s">
        <v>4</v>
      </c>
      <c r="C25" s="68" t="s">
        <v>6</v>
      </c>
      <c r="D25" s="67" t="s">
        <v>8</v>
      </c>
      <c r="E25" s="68" t="s">
        <v>201</v>
      </c>
      <c r="F25" s="67" t="s">
        <v>207</v>
      </c>
      <c r="G25" s="76" t="s">
        <v>208</v>
      </c>
      <c r="H25" s="75"/>
      <c r="I25" s="65"/>
      <c r="J25" s="65"/>
    </row>
    <row r="26" spans="1:11" ht="45" customHeight="1" thickBot="1">
      <c r="A26" s="85" t="s">
        <v>211</v>
      </c>
      <c r="B26" s="77">
        <v>13.1</v>
      </c>
      <c r="C26" s="78">
        <v>1</v>
      </c>
      <c r="D26" s="78">
        <v>21</v>
      </c>
      <c r="E26" s="77">
        <f>(B26*C26)*D26</f>
        <v>275.09999999999997</v>
      </c>
      <c r="F26" s="79">
        <f>E26*20%</f>
        <v>55.019999999999996</v>
      </c>
      <c r="G26" s="80">
        <f>E26-F26</f>
        <v>220.07999999999998</v>
      </c>
      <c r="H26" s="81"/>
    </row>
    <row r="28" spans="1:11">
      <c r="B28" s="82"/>
    </row>
    <row r="29" spans="1:11" ht="30.75" customHeight="1">
      <c r="A29" s="131" t="s">
        <v>209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1"/>
    </row>
    <row r="32" spans="1:11">
      <c r="A32" s="86" t="s">
        <v>212</v>
      </c>
      <c r="B32" s="86"/>
      <c r="C32" s="86"/>
      <c r="D32" s="86"/>
      <c r="E32" s="86"/>
      <c r="F32" s="86"/>
      <c r="G32" s="86"/>
      <c r="H32" s="86"/>
      <c r="I32" s="86"/>
      <c r="J32" s="86"/>
    </row>
    <row r="33" spans="1:12">
      <c r="A33" s="58"/>
      <c r="B33" s="58"/>
      <c r="C33" s="58"/>
      <c r="D33" s="58"/>
      <c r="E33" s="58"/>
      <c r="F33" s="58"/>
      <c r="G33" s="58"/>
      <c r="H33" s="58"/>
      <c r="I33" s="58"/>
      <c r="J33" s="58"/>
    </row>
    <row r="34" spans="1:12">
      <c r="A34" s="86"/>
      <c r="B34" s="86"/>
      <c r="C34" s="86"/>
      <c r="D34" s="86"/>
      <c r="E34" s="86"/>
      <c r="F34" s="86"/>
      <c r="G34" s="86"/>
      <c r="H34" s="86"/>
      <c r="I34" s="86"/>
      <c r="J34" s="86"/>
    </row>
    <row r="35" spans="1:12">
      <c r="A35" s="86"/>
      <c r="B35" s="86"/>
      <c r="C35" s="86"/>
      <c r="D35" s="86"/>
      <c r="E35" s="86"/>
      <c r="F35" s="86"/>
      <c r="G35" s="86"/>
      <c r="H35" s="86"/>
      <c r="I35" s="86"/>
      <c r="J35" s="86"/>
    </row>
    <row r="36" spans="1:12">
      <c r="A36" s="86" t="s">
        <v>129</v>
      </c>
      <c r="B36" s="86"/>
      <c r="C36" s="86"/>
      <c r="D36" s="86"/>
      <c r="E36" s="86"/>
      <c r="F36" s="86"/>
      <c r="G36" s="86"/>
      <c r="H36" s="86"/>
      <c r="I36" s="86"/>
      <c r="J36" s="86"/>
      <c r="K36" s="50"/>
      <c r="L36" s="50"/>
    </row>
    <row r="37" spans="1:12">
      <c r="A37" s="86" t="s">
        <v>162</v>
      </c>
      <c r="B37" s="86"/>
      <c r="C37" s="86"/>
      <c r="D37" s="86"/>
      <c r="E37" s="86"/>
      <c r="F37" s="86"/>
      <c r="G37" s="86"/>
      <c r="H37" s="86"/>
      <c r="I37" s="86"/>
      <c r="J37" s="86"/>
      <c r="K37" s="50"/>
      <c r="L37" s="50"/>
    </row>
    <row r="38" spans="1:12">
      <c r="A38" s="86" t="s">
        <v>168</v>
      </c>
      <c r="B38" s="86"/>
      <c r="C38" s="86"/>
      <c r="D38" s="86"/>
      <c r="E38" s="86"/>
      <c r="F38" s="86"/>
      <c r="G38" s="86"/>
      <c r="H38" s="86"/>
      <c r="I38" s="86"/>
      <c r="J38" s="86"/>
      <c r="K38" s="50"/>
      <c r="L38" s="50"/>
    </row>
    <row r="39" spans="1:12">
      <c r="A39" s="86" t="s">
        <v>155</v>
      </c>
      <c r="B39" s="86"/>
      <c r="C39" s="86"/>
      <c r="D39" s="86"/>
      <c r="E39" s="86"/>
      <c r="F39" s="86"/>
      <c r="G39" s="86"/>
      <c r="H39" s="86"/>
      <c r="I39" s="86"/>
      <c r="J39" s="86"/>
      <c r="K39" s="50"/>
      <c r="L39" s="50"/>
    </row>
  </sheetData>
  <mergeCells count="43">
    <mergeCell ref="A5:D5"/>
    <mergeCell ref="E5:F5"/>
    <mergeCell ref="G5:K5"/>
    <mergeCell ref="A1:K1"/>
    <mergeCell ref="A3:K3"/>
    <mergeCell ref="A4:D4"/>
    <mergeCell ref="E4:F4"/>
    <mergeCell ref="G4:K4"/>
    <mergeCell ref="A6:D6"/>
    <mergeCell ref="E6:F6"/>
    <mergeCell ref="G6:K6"/>
    <mergeCell ref="A7:D7"/>
    <mergeCell ref="E7:F7"/>
    <mergeCell ref="G7:K7"/>
    <mergeCell ref="A8:D8"/>
    <mergeCell ref="E8:F8"/>
    <mergeCell ref="G8:K8"/>
    <mergeCell ref="A9:D9"/>
    <mergeCell ref="E9:F9"/>
    <mergeCell ref="G9:K9"/>
    <mergeCell ref="A10:D10"/>
    <mergeCell ref="E10:F10"/>
    <mergeCell ref="G10:K10"/>
    <mergeCell ref="A11:D11"/>
    <mergeCell ref="E11:F11"/>
    <mergeCell ref="G11:K11"/>
    <mergeCell ref="A12:D12"/>
    <mergeCell ref="E12:F12"/>
    <mergeCell ref="G12:K12"/>
    <mergeCell ref="A13:D13"/>
    <mergeCell ref="E13:F13"/>
    <mergeCell ref="G13:K13"/>
    <mergeCell ref="A39:J39"/>
    <mergeCell ref="A29:K29"/>
    <mergeCell ref="A32:J32"/>
    <mergeCell ref="A14:K14"/>
    <mergeCell ref="A16:H16"/>
    <mergeCell ref="A23:G23"/>
    <mergeCell ref="A34:J34"/>
    <mergeCell ref="A35:J35"/>
    <mergeCell ref="A36:J36"/>
    <mergeCell ref="A37:J37"/>
    <mergeCell ref="A38:J38"/>
  </mergeCells>
  <pageMargins left="0.511811024" right="0.511811024" top="0.78740157499999996" bottom="0.78740157499999996" header="0.31496062000000002" footer="0.31496062000000002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APRESENTAÇÃO</vt:lpstr>
      <vt:lpstr>RESUMO</vt:lpstr>
      <vt:lpstr>AUX ADM</vt:lpstr>
      <vt:lpstr>OP MICRO</vt:lpstr>
      <vt:lpstr>SUPERVISOR</vt:lpstr>
      <vt:lpstr>JUSTIFICATIVA</vt:lpstr>
      <vt:lpstr>APRESENTAÇÃO!Area_de_impressao</vt:lpstr>
      <vt:lpstr>'AUX ADM'!Area_de_impressao</vt:lpstr>
      <vt:lpstr>JUSTIFICATIVA!Area_de_impressao</vt:lpstr>
      <vt:lpstr>'OP MICRO'!Area_de_impressao</vt:lpstr>
      <vt:lpstr>RESUMO!Area_de_impressao</vt:lpstr>
      <vt:lpstr>SUPERVISOR!Area_de_impressao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2022-04-11T14:16:38Z</cp:lastPrinted>
  <dcterms:created xsi:type="dcterms:W3CDTF">2019-01-29T18:54:26Z</dcterms:created>
  <dcterms:modified xsi:type="dcterms:W3CDTF">2022-05-05T21:49:35Z</dcterms:modified>
</cp:coreProperties>
</file>